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Commercial\Read Only\ZYTEQ Fire_Products &amp; Prices\Product Info\Zyteq\"/>
    </mc:Choice>
  </mc:AlternateContent>
  <xr:revisionPtr revIDLastSave="0" documentId="13_ncr:1_{9C797526-51F5-4777-BE72-4C5F554B5BD5}" xr6:coauthVersionLast="47" xr6:coauthVersionMax="47" xr10:uidLastSave="{00000000-0000-0000-0000-000000000000}"/>
  <workbookProtection workbookAlgorithmName="SHA-512" workbookHashValue="g3gV1cF3dyunUttQRaX7q9+S5L/Amzzz37KAfcMjbNsJMWPO953Em7cQyxlYbm3IRvfC3jRUb/tzKxsFpiZPHw==" workbookSaltValue="ycFbsQnJcWzr6veW4DKBlQ==" workbookSpinCount="100000" lockStructure="1"/>
  <bookViews>
    <workbookView xWindow="-120" yWindow="-120" windowWidth="29040" windowHeight="15720" xr2:uid="{00000000-000D-0000-FFFF-FFFF00000000}"/>
  </bookViews>
  <sheets>
    <sheet name="Notes &amp; Instructions" sheetId="2" r:id="rId1"/>
    <sheet name="Loop Load Calculator 1" sheetId="4" r:id="rId2"/>
    <sheet name="Loop Load Calculator 2" sheetId="5" r:id="rId3"/>
    <sheet name="Loop Load Calculator 3" sheetId="3" r:id="rId4"/>
    <sheet name="Loop Load Calculator 4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" i="1" l="1"/>
  <c r="C66" i="1"/>
  <c r="C61" i="1"/>
  <c r="C64" i="1" s="1"/>
  <c r="G58" i="1"/>
  <c r="F58" i="1"/>
  <c r="G56" i="1"/>
  <c r="F56" i="1"/>
  <c r="G54" i="1"/>
  <c r="F54" i="1"/>
  <c r="G53" i="1"/>
  <c r="F53" i="1"/>
  <c r="G52" i="1"/>
  <c r="F52" i="1"/>
  <c r="G51" i="1"/>
  <c r="F51" i="1"/>
  <c r="G50" i="1"/>
  <c r="F50" i="1"/>
  <c r="G48" i="1"/>
  <c r="F48" i="1"/>
  <c r="G47" i="1"/>
  <c r="F47" i="1"/>
  <c r="G46" i="1"/>
  <c r="F46" i="1"/>
  <c r="G45" i="1"/>
  <c r="F45" i="1"/>
  <c r="G44" i="1"/>
  <c r="F44" i="1"/>
  <c r="G43" i="1"/>
  <c r="F43" i="1"/>
  <c r="Q42" i="1"/>
  <c r="G42" i="1"/>
  <c r="F42" i="1"/>
  <c r="Q41" i="1"/>
  <c r="G41" i="1"/>
  <c r="F41" i="1"/>
  <c r="Q40" i="1"/>
  <c r="G40" i="1"/>
  <c r="F40" i="1"/>
  <c r="Q39" i="1"/>
  <c r="Q38" i="1"/>
  <c r="G38" i="1"/>
  <c r="F38" i="1"/>
  <c r="Q37" i="1"/>
  <c r="G37" i="1"/>
  <c r="F37" i="1"/>
  <c r="Q36" i="1"/>
  <c r="Q35" i="1"/>
  <c r="G35" i="1"/>
  <c r="F35" i="1"/>
  <c r="Q34" i="1"/>
  <c r="G34" i="1"/>
  <c r="F34" i="1"/>
  <c r="Q33" i="1"/>
  <c r="G33" i="1"/>
  <c r="F33" i="1"/>
  <c r="Q32" i="1"/>
  <c r="G32" i="1"/>
  <c r="F32" i="1"/>
  <c r="Q31" i="1"/>
  <c r="G31" i="1"/>
  <c r="F31" i="1"/>
  <c r="Q30" i="1"/>
  <c r="G30" i="1"/>
  <c r="F30" i="1"/>
  <c r="Q29" i="1"/>
  <c r="G29" i="1"/>
  <c r="F29" i="1"/>
  <c r="Q28" i="1"/>
  <c r="G28" i="1"/>
  <c r="F28" i="1"/>
  <c r="Q27" i="1"/>
  <c r="G27" i="1"/>
  <c r="F27" i="1"/>
  <c r="Q26" i="1"/>
  <c r="G26" i="1"/>
  <c r="F26" i="1"/>
  <c r="Q25" i="1"/>
  <c r="G25" i="1"/>
  <c r="F25" i="1"/>
  <c r="Q24" i="1"/>
  <c r="G24" i="1"/>
  <c r="F24" i="1"/>
  <c r="Q23" i="1"/>
  <c r="G23" i="1"/>
  <c r="F23" i="1"/>
  <c r="Q22" i="1"/>
  <c r="Q21" i="1"/>
  <c r="G21" i="1"/>
  <c r="F21" i="1"/>
  <c r="Q20" i="1"/>
  <c r="G20" i="1"/>
  <c r="F20" i="1"/>
  <c r="Q19" i="1"/>
  <c r="Q18" i="1"/>
  <c r="G18" i="1"/>
  <c r="F18" i="1"/>
  <c r="Q17" i="1"/>
  <c r="G17" i="1"/>
  <c r="F17" i="1"/>
  <c r="Q16" i="1"/>
  <c r="G16" i="1"/>
  <c r="C62" i="1" s="1"/>
  <c r="M62" i="1" s="1"/>
  <c r="F16" i="1"/>
  <c r="Q15" i="1"/>
  <c r="Q14" i="1"/>
  <c r="G14" i="1"/>
  <c r="F14" i="1"/>
  <c r="Q13" i="1"/>
  <c r="G13" i="1"/>
  <c r="F13" i="1"/>
  <c r="Q12" i="1"/>
  <c r="G12" i="1"/>
  <c r="F12" i="1"/>
  <c r="Q11" i="1"/>
  <c r="G11" i="1"/>
  <c r="F11" i="1"/>
  <c r="Q10" i="1"/>
  <c r="G10" i="1"/>
  <c r="Q9" i="1"/>
  <c r="E66" i="3"/>
  <c r="C66" i="3"/>
  <c r="C64" i="3"/>
  <c r="C61" i="3"/>
  <c r="G58" i="3"/>
  <c r="F58" i="3"/>
  <c r="G56" i="3"/>
  <c r="F56" i="3"/>
  <c r="G54" i="3"/>
  <c r="F54" i="3"/>
  <c r="G53" i="3"/>
  <c r="F53" i="3"/>
  <c r="G52" i="3"/>
  <c r="F52" i="3"/>
  <c r="G51" i="3"/>
  <c r="F51" i="3"/>
  <c r="G50" i="3"/>
  <c r="F50" i="3"/>
  <c r="G48" i="3"/>
  <c r="F48" i="3"/>
  <c r="G47" i="3"/>
  <c r="F47" i="3"/>
  <c r="G46" i="3"/>
  <c r="F46" i="3"/>
  <c r="G45" i="3"/>
  <c r="F45" i="3"/>
  <c r="G44" i="3"/>
  <c r="F44" i="3"/>
  <c r="G43" i="3"/>
  <c r="F43" i="3"/>
  <c r="Q42" i="3"/>
  <c r="G42" i="3"/>
  <c r="F42" i="3"/>
  <c r="Q41" i="3"/>
  <c r="G41" i="3"/>
  <c r="F41" i="3"/>
  <c r="Q40" i="3"/>
  <c r="G40" i="3"/>
  <c r="F40" i="3"/>
  <c r="Q39" i="3"/>
  <c r="Q38" i="3"/>
  <c r="G38" i="3"/>
  <c r="F38" i="3"/>
  <c r="Q37" i="3"/>
  <c r="G37" i="3"/>
  <c r="F37" i="3"/>
  <c r="Q36" i="3"/>
  <c r="Q35" i="3"/>
  <c r="G35" i="3"/>
  <c r="F35" i="3"/>
  <c r="Q34" i="3"/>
  <c r="G34" i="3"/>
  <c r="F34" i="3"/>
  <c r="Q33" i="3"/>
  <c r="G33" i="3"/>
  <c r="F33" i="3"/>
  <c r="Q32" i="3"/>
  <c r="G32" i="3"/>
  <c r="F32" i="3"/>
  <c r="Q31" i="3"/>
  <c r="G31" i="3"/>
  <c r="F31" i="3"/>
  <c r="Q30" i="3"/>
  <c r="G30" i="3"/>
  <c r="F30" i="3"/>
  <c r="Q29" i="3"/>
  <c r="G29" i="3"/>
  <c r="F29" i="3"/>
  <c r="Q28" i="3"/>
  <c r="G28" i="3"/>
  <c r="F28" i="3"/>
  <c r="Q27" i="3"/>
  <c r="G27" i="3"/>
  <c r="F27" i="3"/>
  <c r="Q26" i="3"/>
  <c r="G26" i="3"/>
  <c r="F26" i="3"/>
  <c r="Q25" i="3"/>
  <c r="G25" i="3"/>
  <c r="F25" i="3"/>
  <c r="Q24" i="3"/>
  <c r="G24" i="3"/>
  <c r="F24" i="3"/>
  <c r="Q23" i="3"/>
  <c r="G23" i="3"/>
  <c r="F23" i="3"/>
  <c r="Q22" i="3"/>
  <c r="Q21" i="3"/>
  <c r="G21" i="3"/>
  <c r="F21" i="3"/>
  <c r="Q20" i="3"/>
  <c r="G20" i="3"/>
  <c r="F20" i="3"/>
  <c r="Q19" i="3"/>
  <c r="Q18" i="3"/>
  <c r="G18" i="3"/>
  <c r="F18" i="3"/>
  <c r="Q17" i="3"/>
  <c r="G17" i="3"/>
  <c r="F17" i="3"/>
  <c r="Q16" i="3"/>
  <c r="G16" i="3"/>
  <c r="C62" i="3" s="1"/>
  <c r="M62" i="3" s="1"/>
  <c r="F16" i="3"/>
  <c r="F66" i="3" s="1"/>
  <c r="Q15" i="3"/>
  <c r="Q14" i="3"/>
  <c r="G14" i="3"/>
  <c r="F14" i="3"/>
  <c r="Q13" i="3"/>
  <c r="G13" i="3"/>
  <c r="F13" i="3"/>
  <c r="Q12" i="3"/>
  <c r="G12" i="3"/>
  <c r="F12" i="3"/>
  <c r="Q11" i="3"/>
  <c r="G11" i="3"/>
  <c r="F11" i="3"/>
  <c r="Q10" i="3"/>
  <c r="G10" i="3"/>
  <c r="Q9" i="3"/>
  <c r="E66" i="5"/>
  <c r="C66" i="5"/>
  <c r="C64" i="5"/>
  <c r="C61" i="5"/>
  <c r="G58" i="5"/>
  <c r="F58" i="5"/>
  <c r="G56" i="5"/>
  <c r="F56" i="5"/>
  <c r="G54" i="5"/>
  <c r="F54" i="5"/>
  <c r="G53" i="5"/>
  <c r="F53" i="5"/>
  <c r="G52" i="5"/>
  <c r="F52" i="5"/>
  <c r="G51" i="5"/>
  <c r="F51" i="5"/>
  <c r="G50" i="5"/>
  <c r="F50" i="5"/>
  <c r="G48" i="5"/>
  <c r="F48" i="5"/>
  <c r="G47" i="5"/>
  <c r="F47" i="5"/>
  <c r="G46" i="5"/>
  <c r="F46" i="5"/>
  <c r="G45" i="5"/>
  <c r="F45" i="5"/>
  <c r="G44" i="5"/>
  <c r="F44" i="5"/>
  <c r="G43" i="5"/>
  <c r="F43" i="5"/>
  <c r="Q42" i="5"/>
  <c r="G42" i="5"/>
  <c r="F42" i="5"/>
  <c r="Q41" i="5"/>
  <c r="G41" i="5"/>
  <c r="F41" i="5"/>
  <c r="Q40" i="5"/>
  <c r="G40" i="5"/>
  <c r="F40" i="5"/>
  <c r="Q39" i="5"/>
  <c r="Q38" i="5"/>
  <c r="G38" i="5"/>
  <c r="F38" i="5"/>
  <c r="Q37" i="5"/>
  <c r="G37" i="5"/>
  <c r="F37" i="5"/>
  <c r="Q36" i="5"/>
  <c r="Q35" i="5"/>
  <c r="G35" i="5"/>
  <c r="F35" i="5"/>
  <c r="Q34" i="5"/>
  <c r="G34" i="5"/>
  <c r="F34" i="5"/>
  <c r="Q33" i="5"/>
  <c r="G33" i="5"/>
  <c r="F33" i="5"/>
  <c r="Q32" i="5"/>
  <c r="G32" i="5"/>
  <c r="F32" i="5"/>
  <c r="Q31" i="5"/>
  <c r="G31" i="5"/>
  <c r="F31" i="5"/>
  <c r="Q30" i="5"/>
  <c r="G30" i="5"/>
  <c r="F30" i="5"/>
  <c r="Q29" i="5"/>
  <c r="G29" i="5"/>
  <c r="F29" i="5"/>
  <c r="Q28" i="5"/>
  <c r="G28" i="5"/>
  <c r="F28" i="5"/>
  <c r="Q27" i="5"/>
  <c r="G27" i="5"/>
  <c r="F27" i="5"/>
  <c r="Q26" i="5"/>
  <c r="G26" i="5"/>
  <c r="F26" i="5"/>
  <c r="Q25" i="5"/>
  <c r="G25" i="5"/>
  <c r="F25" i="5"/>
  <c r="Q24" i="5"/>
  <c r="G24" i="5"/>
  <c r="F24" i="5"/>
  <c r="Q23" i="5"/>
  <c r="G23" i="5"/>
  <c r="F23" i="5"/>
  <c r="Q22" i="5"/>
  <c r="Q21" i="5"/>
  <c r="G21" i="5"/>
  <c r="F21" i="5"/>
  <c r="Q20" i="5"/>
  <c r="G20" i="5"/>
  <c r="F20" i="5"/>
  <c r="Q19" i="5"/>
  <c r="Q18" i="5"/>
  <c r="G18" i="5"/>
  <c r="F18" i="5"/>
  <c r="Q17" i="5"/>
  <c r="G17" i="5"/>
  <c r="F17" i="5"/>
  <c r="Q16" i="5"/>
  <c r="G16" i="5"/>
  <c r="C62" i="5" s="1"/>
  <c r="M62" i="5" s="1"/>
  <c r="F16" i="5"/>
  <c r="F66" i="5" s="1"/>
  <c r="Q15" i="5"/>
  <c r="Q14" i="5"/>
  <c r="G14" i="5"/>
  <c r="F14" i="5"/>
  <c r="Q13" i="5"/>
  <c r="G13" i="5"/>
  <c r="F13" i="5"/>
  <c r="Q12" i="5"/>
  <c r="G12" i="5"/>
  <c r="F12" i="5"/>
  <c r="Q11" i="5"/>
  <c r="G11" i="5"/>
  <c r="F11" i="5"/>
  <c r="Q10" i="5"/>
  <c r="G10" i="5"/>
  <c r="Q9" i="5"/>
  <c r="G58" i="4"/>
  <c r="F58" i="4"/>
  <c r="E66" i="4"/>
  <c r="Q42" i="4" s="1"/>
  <c r="C66" i="4"/>
  <c r="C61" i="4"/>
  <c r="C64" i="4" s="1"/>
  <c r="G56" i="4"/>
  <c r="F56" i="4"/>
  <c r="G54" i="4"/>
  <c r="F54" i="4"/>
  <c r="G53" i="4"/>
  <c r="F53" i="4"/>
  <c r="G52" i="4"/>
  <c r="F52" i="4"/>
  <c r="G51" i="4"/>
  <c r="F51" i="4"/>
  <c r="G50" i="4"/>
  <c r="F50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8" i="4"/>
  <c r="F38" i="4"/>
  <c r="G37" i="4"/>
  <c r="F37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1" i="4"/>
  <c r="F21" i="4"/>
  <c r="G20" i="4"/>
  <c r="F20" i="4"/>
  <c r="G18" i="4"/>
  <c r="F18" i="4"/>
  <c r="G17" i="4"/>
  <c r="F17" i="4"/>
  <c r="G16" i="4"/>
  <c r="F16" i="4"/>
  <c r="G14" i="4"/>
  <c r="F14" i="4"/>
  <c r="G13" i="4"/>
  <c r="F13" i="4"/>
  <c r="G12" i="4"/>
  <c r="F12" i="4"/>
  <c r="G11" i="4"/>
  <c r="F11" i="4"/>
  <c r="G10" i="4"/>
  <c r="F66" i="1" l="1"/>
  <c r="D61" i="3"/>
  <c r="D68" i="3"/>
  <c r="C68" i="3"/>
  <c r="C63" i="3"/>
  <c r="M63" i="3" s="1"/>
  <c r="D61" i="5"/>
  <c r="D68" i="5"/>
  <c r="C68" i="5"/>
  <c r="C63" i="5"/>
  <c r="M63" i="5" s="1"/>
  <c r="Q12" i="4"/>
  <c r="Q9" i="4"/>
  <c r="Q24" i="4"/>
  <c r="Q20" i="4"/>
  <c r="Q10" i="4"/>
  <c r="Q22" i="4"/>
  <c r="Q32" i="4"/>
  <c r="Q36" i="4"/>
  <c r="Q40" i="4"/>
  <c r="Q18" i="4"/>
  <c r="Q15" i="4"/>
  <c r="Q19" i="4"/>
  <c r="Q26" i="4"/>
  <c r="Q30" i="4"/>
  <c r="Q33" i="4"/>
  <c r="Q37" i="4"/>
  <c r="Q16" i="4"/>
  <c r="Q27" i="4"/>
  <c r="Q13" i="4"/>
  <c r="Q41" i="4"/>
  <c r="Q17" i="4"/>
  <c r="Q11" i="4"/>
  <c r="Q35" i="4"/>
  <c r="Q14" i="4"/>
  <c r="Q21" i="4"/>
  <c r="Q25" i="4"/>
  <c r="Q28" i="4"/>
  <c r="Q31" i="4"/>
  <c r="Q23" i="4"/>
  <c r="Q34" i="4"/>
  <c r="Q29" i="4"/>
  <c r="Q38" i="4"/>
  <c r="Q39" i="4"/>
  <c r="F66" i="4"/>
  <c r="C68" i="4" s="1"/>
  <c r="C62" i="4"/>
  <c r="M62" i="4" s="1"/>
  <c r="D68" i="1" l="1"/>
  <c r="C68" i="1"/>
  <c r="C63" i="1"/>
  <c r="M63" i="1" s="1"/>
  <c r="D61" i="1" s="1"/>
  <c r="K9" i="3"/>
  <c r="I9" i="3"/>
  <c r="R33" i="3"/>
  <c r="S33" i="3" s="1"/>
  <c r="R25" i="3"/>
  <c r="S25" i="3" s="1"/>
  <c r="R11" i="3"/>
  <c r="S11" i="3" s="1"/>
  <c r="R32" i="3"/>
  <c r="S32" i="3" s="1"/>
  <c r="R24" i="3"/>
  <c r="S24" i="3" s="1"/>
  <c r="R10" i="3"/>
  <c r="S10" i="3" s="1"/>
  <c r="R9" i="3"/>
  <c r="S9" i="3" s="1"/>
  <c r="R31" i="3"/>
  <c r="S31" i="3" s="1"/>
  <c r="R23" i="3"/>
  <c r="S23" i="3" s="1"/>
  <c r="R21" i="3"/>
  <c r="S21" i="3" s="1"/>
  <c r="R42" i="3"/>
  <c r="S42" i="3" s="1"/>
  <c r="R30" i="3"/>
  <c r="S30" i="3" s="1"/>
  <c r="R22" i="3"/>
  <c r="S22" i="3" s="1"/>
  <c r="R20" i="3"/>
  <c r="S20" i="3" s="1"/>
  <c r="R18" i="3"/>
  <c r="S18" i="3" s="1"/>
  <c r="R41" i="3"/>
  <c r="S41" i="3" s="1"/>
  <c r="R29" i="3"/>
  <c r="S29" i="3" s="1"/>
  <c r="R19" i="3"/>
  <c r="S19" i="3" s="1"/>
  <c r="R17" i="3"/>
  <c r="S17" i="3" s="1"/>
  <c r="R34" i="3"/>
  <c r="S34" i="3" s="1"/>
  <c r="R12" i="3"/>
  <c r="S12" i="3" s="1"/>
  <c r="R40" i="3"/>
  <c r="S40" i="3" s="1"/>
  <c r="R38" i="3"/>
  <c r="S38" i="3" s="1"/>
  <c r="R28" i="3"/>
  <c r="S28" i="3" s="1"/>
  <c r="R16" i="3"/>
  <c r="S16" i="3" s="1"/>
  <c r="R14" i="3"/>
  <c r="S14" i="3" s="1"/>
  <c r="R36" i="3"/>
  <c r="S36" i="3" s="1"/>
  <c r="R39" i="3"/>
  <c r="S39" i="3" s="1"/>
  <c r="R37" i="3"/>
  <c r="S37" i="3" s="1"/>
  <c r="R35" i="3"/>
  <c r="S35" i="3" s="1"/>
  <c r="R27" i="3"/>
  <c r="S27" i="3" s="1"/>
  <c r="R15" i="3"/>
  <c r="S15" i="3" s="1"/>
  <c r="R13" i="3"/>
  <c r="S13" i="3" s="1"/>
  <c r="R26" i="3"/>
  <c r="S26" i="3" s="1"/>
  <c r="R33" i="5"/>
  <c r="S33" i="5" s="1"/>
  <c r="R25" i="5"/>
  <c r="S25" i="5" s="1"/>
  <c r="R11" i="5"/>
  <c r="S11" i="5" s="1"/>
  <c r="R32" i="5"/>
  <c r="S32" i="5" s="1"/>
  <c r="R24" i="5"/>
  <c r="S24" i="5" s="1"/>
  <c r="R10" i="5"/>
  <c r="S10" i="5" s="1"/>
  <c r="R31" i="5"/>
  <c r="S31" i="5" s="1"/>
  <c r="R23" i="5"/>
  <c r="S23" i="5" s="1"/>
  <c r="R21" i="5"/>
  <c r="S21" i="5" s="1"/>
  <c r="R42" i="5"/>
  <c r="S42" i="5" s="1"/>
  <c r="R30" i="5"/>
  <c r="S30" i="5" s="1"/>
  <c r="R22" i="5"/>
  <c r="S22" i="5" s="1"/>
  <c r="R20" i="5"/>
  <c r="S20" i="5" s="1"/>
  <c r="R18" i="5"/>
  <c r="S18" i="5" s="1"/>
  <c r="R36" i="5"/>
  <c r="S36" i="5" s="1"/>
  <c r="R12" i="5"/>
  <c r="S12" i="5" s="1"/>
  <c r="R9" i="5"/>
  <c r="S9" i="5" s="1"/>
  <c r="R41" i="5"/>
  <c r="S41" i="5" s="1"/>
  <c r="R29" i="5"/>
  <c r="S29" i="5" s="1"/>
  <c r="R19" i="5"/>
  <c r="S19" i="5" s="1"/>
  <c r="R17" i="5"/>
  <c r="S17" i="5" s="1"/>
  <c r="R40" i="5"/>
  <c r="S40" i="5" s="1"/>
  <c r="R38" i="5"/>
  <c r="S38" i="5" s="1"/>
  <c r="R28" i="5"/>
  <c r="S28" i="5" s="1"/>
  <c r="R16" i="5"/>
  <c r="S16" i="5" s="1"/>
  <c r="R14" i="5"/>
  <c r="S14" i="5" s="1"/>
  <c r="R26" i="5"/>
  <c r="S26" i="5" s="1"/>
  <c r="R39" i="5"/>
  <c r="S39" i="5" s="1"/>
  <c r="R37" i="5"/>
  <c r="S37" i="5" s="1"/>
  <c r="R35" i="5"/>
  <c r="S35" i="5" s="1"/>
  <c r="R27" i="5"/>
  <c r="S27" i="5" s="1"/>
  <c r="R15" i="5"/>
  <c r="S15" i="5" s="1"/>
  <c r="R13" i="5"/>
  <c r="S13" i="5" s="1"/>
  <c r="R34" i="5"/>
  <c r="S34" i="5" s="1"/>
  <c r="K9" i="5"/>
  <c r="I9" i="5"/>
  <c r="C63" i="4"/>
  <c r="M63" i="4" s="1"/>
  <c r="D61" i="4" s="1"/>
  <c r="K9" i="4" s="1"/>
  <c r="D68" i="4"/>
  <c r="R25" i="4" s="1"/>
  <c r="S25" i="4" s="1"/>
  <c r="K9" i="1" l="1"/>
  <c r="I9" i="1"/>
  <c r="R33" i="1"/>
  <c r="S33" i="1" s="1"/>
  <c r="R25" i="1"/>
  <c r="S25" i="1" s="1"/>
  <c r="R11" i="1"/>
  <c r="S11" i="1" s="1"/>
  <c r="R27" i="1"/>
  <c r="S27" i="1" s="1"/>
  <c r="R15" i="1"/>
  <c r="S15" i="1" s="1"/>
  <c r="R13" i="1"/>
  <c r="S13" i="1" s="1"/>
  <c r="R32" i="1"/>
  <c r="S32" i="1" s="1"/>
  <c r="R24" i="1"/>
  <c r="S24" i="1" s="1"/>
  <c r="R10" i="1"/>
  <c r="S10" i="1" s="1"/>
  <c r="R9" i="1"/>
  <c r="S9" i="1" s="1"/>
  <c r="R36" i="1"/>
  <c r="S36" i="1" s="1"/>
  <c r="R31" i="1"/>
  <c r="S31" i="1" s="1"/>
  <c r="R23" i="1"/>
  <c r="S23" i="1" s="1"/>
  <c r="R21" i="1"/>
  <c r="S21" i="1" s="1"/>
  <c r="R35" i="1"/>
  <c r="S35" i="1" s="1"/>
  <c r="R42" i="1"/>
  <c r="S42" i="1" s="1"/>
  <c r="R30" i="1"/>
  <c r="S30" i="1" s="1"/>
  <c r="R22" i="1"/>
  <c r="S22" i="1" s="1"/>
  <c r="R20" i="1"/>
  <c r="S20" i="1" s="1"/>
  <c r="R18" i="1"/>
  <c r="S18" i="1" s="1"/>
  <c r="R39" i="1"/>
  <c r="S39" i="1" s="1"/>
  <c r="R34" i="1"/>
  <c r="S34" i="1" s="1"/>
  <c r="R41" i="1"/>
  <c r="S41" i="1" s="1"/>
  <c r="R29" i="1"/>
  <c r="S29" i="1" s="1"/>
  <c r="R19" i="1"/>
  <c r="S19" i="1" s="1"/>
  <c r="R17" i="1"/>
  <c r="S17" i="1" s="1"/>
  <c r="R37" i="1"/>
  <c r="S37" i="1" s="1"/>
  <c r="R40" i="1"/>
  <c r="S40" i="1" s="1"/>
  <c r="R38" i="1"/>
  <c r="S38" i="1" s="1"/>
  <c r="R28" i="1"/>
  <c r="S28" i="1" s="1"/>
  <c r="R16" i="1"/>
  <c r="S16" i="1" s="1"/>
  <c r="R14" i="1"/>
  <c r="S14" i="1" s="1"/>
  <c r="R26" i="1"/>
  <c r="S26" i="1" s="1"/>
  <c r="R12" i="1"/>
  <c r="S12" i="1" s="1"/>
  <c r="J9" i="3"/>
  <c r="N9" i="3" s="1"/>
  <c r="T9" i="3" s="1"/>
  <c r="U9" i="3" s="1"/>
  <c r="I10" i="3"/>
  <c r="M9" i="3"/>
  <c r="V9" i="3"/>
  <c r="W9" i="3" s="1"/>
  <c r="K10" i="3"/>
  <c r="O9" i="3"/>
  <c r="L9" i="3"/>
  <c r="P9" i="3" s="1"/>
  <c r="M9" i="5"/>
  <c r="J9" i="5"/>
  <c r="N9" i="5" s="1"/>
  <c r="T9" i="5" s="1"/>
  <c r="U9" i="5" s="1"/>
  <c r="I10" i="5"/>
  <c r="K10" i="5"/>
  <c r="L9" i="5"/>
  <c r="P9" i="5" s="1"/>
  <c r="V9" i="5" s="1"/>
  <c r="W9" i="5" s="1"/>
  <c r="O9" i="5"/>
  <c r="R13" i="4"/>
  <c r="S13" i="4" s="1"/>
  <c r="R31" i="4"/>
  <c r="S31" i="4" s="1"/>
  <c r="R33" i="4"/>
  <c r="S33" i="4" s="1"/>
  <c r="R16" i="4"/>
  <c r="S16" i="4" s="1"/>
  <c r="R15" i="4"/>
  <c r="S15" i="4" s="1"/>
  <c r="R14" i="4"/>
  <c r="S14" i="4" s="1"/>
  <c r="R41" i="4"/>
  <c r="S41" i="4" s="1"/>
  <c r="R18" i="4"/>
  <c r="S18" i="4" s="1"/>
  <c r="R28" i="4"/>
  <c r="S28" i="4" s="1"/>
  <c r="R24" i="4"/>
  <c r="S24" i="4" s="1"/>
  <c r="R35" i="4"/>
  <c r="S35" i="4" s="1"/>
  <c r="R32" i="4"/>
  <c r="S32" i="4" s="1"/>
  <c r="R37" i="4"/>
  <c r="S37" i="4" s="1"/>
  <c r="R40" i="4"/>
  <c r="S40" i="4" s="1"/>
  <c r="R30" i="4"/>
  <c r="S30" i="4" s="1"/>
  <c r="R12" i="4"/>
  <c r="S12" i="4" s="1"/>
  <c r="R38" i="4"/>
  <c r="S38" i="4" s="1"/>
  <c r="R39" i="4"/>
  <c r="S39" i="4" s="1"/>
  <c r="R42" i="4"/>
  <c r="S42" i="4" s="1"/>
  <c r="R26" i="4"/>
  <c r="S26" i="4" s="1"/>
  <c r="R19" i="4"/>
  <c r="S19" i="4" s="1"/>
  <c r="R21" i="4"/>
  <c r="S21" i="4" s="1"/>
  <c r="R11" i="4"/>
  <c r="S11" i="4" s="1"/>
  <c r="R9" i="4"/>
  <c r="S9" i="4" s="1"/>
  <c r="R27" i="4"/>
  <c r="S27" i="4" s="1"/>
  <c r="R20" i="4"/>
  <c r="S20" i="4" s="1"/>
  <c r="R22" i="4"/>
  <c r="S22" i="4" s="1"/>
  <c r="R17" i="4"/>
  <c r="S17" i="4" s="1"/>
  <c r="R10" i="4"/>
  <c r="S10" i="4" s="1"/>
  <c r="R36" i="4"/>
  <c r="S36" i="4" s="1"/>
  <c r="R34" i="4"/>
  <c r="S34" i="4" s="1"/>
  <c r="R29" i="4"/>
  <c r="S29" i="4" s="1"/>
  <c r="R23" i="4"/>
  <c r="S23" i="4" s="1"/>
  <c r="I9" i="4"/>
  <c r="J9" i="4" s="1"/>
  <c r="N9" i="4" s="1"/>
  <c r="K10" i="4"/>
  <c r="L9" i="4"/>
  <c r="P9" i="4" s="1"/>
  <c r="O9" i="4"/>
  <c r="J9" i="1" l="1"/>
  <c r="N9" i="1" s="1"/>
  <c r="M9" i="1"/>
  <c r="I10" i="1"/>
  <c r="V9" i="1"/>
  <c r="W9" i="1" s="1"/>
  <c r="T9" i="1"/>
  <c r="U9" i="1" s="1"/>
  <c r="K10" i="1"/>
  <c r="O9" i="1"/>
  <c r="L9" i="1"/>
  <c r="P9" i="1" s="1"/>
  <c r="I11" i="3"/>
  <c r="J10" i="3"/>
  <c r="N10" i="3" s="1"/>
  <c r="T10" i="3" s="1"/>
  <c r="U10" i="3" s="1"/>
  <c r="M10" i="3"/>
  <c r="O10" i="3"/>
  <c r="K11" i="3"/>
  <c r="L10" i="3"/>
  <c r="P10" i="3" s="1"/>
  <c r="V10" i="3" s="1"/>
  <c r="W10" i="3" s="1"/>
  <c r="O10" i="5"/>
  <c r="K11" i="5"/>
  <c r="L10" i="5"/>
  <c r="P10" i="5" s="1"/>
  <c r="V10" i="5" s="1"/>
  <c r="W10" i="5" s="1"/>
  <c r="I11" i="5"/>
  <c r="J10" i="5"/>
  <c r="N10" i="5" s="1"/>
  <c r="T10" i="5" s="1"/>
  <c r="U10" i="5" s="1"/>
  <c r="M10" i="5"/>
  <c r="T9" i="4"/>
  <c r="U9" i="4" s="1"/>
  <c r="V9" i="4"/>
  <c r="W9" i="4" s="1"/>
  <c r="M9" i="4"/>
  <c r="I10" i="4"/>
  <c r="J10" i="4" s="1"/>
  <c r="N10" i="4" s="1"/>
  <c r="T10" i="4" s="1"/>
  <c r="U10" i="4" s="1"/>
  <c r="L10" i="4"/>
  <c r="P10" i="4" s="1"/>
  <c r="V10" i="4" s="1"/>
  <c r="W10" i="4" s="1"/>
  <c r="O10" i="4"/>
  <c r="K11" i="4"/>
  <c r="O10" i="1" l="1"/>
  <c r="L10" i="1"/>
  <c r="P10" i="1" s="1"/>
  <c r="V10" i="1" s="1"/>
  <c r="W10" i="1" s="1"/>
  <c r="K11" i="1"/>
  <c r="I11" i="1"/>
  <c r="J10" i="1"/>
  <c r="N10" i="1" s="1"/>
  <c r="T10" i="1" s="1"/>
  <c r="U10" i="1" s="1"/>
  <c r="M10" i="1"/>
  <c r="I12" i="3"/>
  <c r="J11" i="3"/>
  <c r="N11" i="3" s="1"/>
  <c r="T11" i="3" s="1"/>
  <c r="U11" i="3" s="1"/>
  <c r="M11" i="3"/>
  <c r="O11" i="3"/>
  <c r="K12" i="3"/>
  <c r="L11" i="3"/>
  <c r="P11" i="3" s="1"/>
  <c r="V11" i="3" s="1"/>
  <c r="W11" i="3" s="1"/>
  <c r="I12" i="5"/>
  <c r="J11" i="5"/>
  <c r="N11" i="5" s="1"/>
  <c r="T11" i="5" s="1"/>
  <c r="U11" i="5" s="1"/>
  <c r="M11" i="5"/>
  <c r="O11" i="5"/>
  <c r="K12" i="5"/>
  <c r="L11" i="5"/>
  <c r="P11" i="5" s="1"/>
  <c r="V11" i="5" s="1"/>
  <c r="W11" i="5" s="1"/>
  <c r="I11" i="4"/>
  <c r="J11" i="4" s="1"/>
  <c r="N11" i="4" s="1"/>
  <c r="T11" i="4" s="1"/>
  <c r="U11" i="4" s="1"/>
  <c r="M10" i="4"/>
  <c r="O11" i="4"/>
  <c r="K12" i="4"/>
  <c r="L11" i="4"/>
  <c r="P11" i="4" s="1"/>
  <c r="V11" i="4" s="1"/>
  <c r="W11" i="4" s="1"/>
  <c r="I12" i="1" l="1"/>
  <c r="J11" i="1"/>
  <c r="N11" i="1" s="1"/>
  <c r="T11" i="1" s="1"/>
  <c r="U11" i="1" s="1"/>
  <c r="M11" i="1"/>
  <c r="K12" i="1"/>
  <c r="O11" i="1"/>
  <c r="L11" i="1"/>
  <c r="P11" i="1" s="1"/>
  <c r="V11" i="1" s="1"/>
  <c r="W11" i="1" s="1"/>
  <c r="O12" i="3"/>
  <c r="K13" i="3"/>
  <c r="L12" i="3"/>
  <c r="P12" i="3" s="1"/>
  <c r="V12" i="3" s="1"/>
  <c r="W12" i="3" s="1"/>
  <c r="M12" i="3"/>
  <c r="I13" i="3"/>
  <c r="J12" i="3"/>
  <c r="N12" i="3" s="1"/>
  <c r="T12" i="3" s="1"/>
  <c r="U12" i="3" s="1"/>
  <c r="M12" i="5"/>
  <c r="I13" i="5"/>
  <c r="J12" i="5"/>
  <c r="N12" i="5" s="1"/>
  <c r="T12" i="5" s="1"/>
  <c r="U12" i="5" s="1"/>
  <c r="O12" i="5"/>
  <c r="K13" i="5"/>
  <c r="L12" i="5"/>
  <c r="P12" i="5" s="1"/>
  <c r="V12" i="5" s="1"/>
  <c r="W12" i="5" s="1"/>
  <c r="M11" i="4"/>
  <c r="I12" i="4"/>
  <c r="M12" i="4" s="1"/>
  <c r="O12" i="4"/>
  <c r="K13" i="4"/>
  <c r="L12" i="4"/>
  <c r="P12" i="4" s="1"/>
  <c r="V12" i="4" s="1"/>
  <c r="W12" i="4" s="1"/>
  <c r="J12" i="4"/>
  <c r="N12" i="4" s="1"/>
  <c r="T12" i="4" s="1"/>
  <c r="U12" i="4" s="1"/>
  <c r="M12" i="1" l="1"/>
  <c r="J12" i="1"/>
  <c r="N12" i="1" s="1"/>
  <c r="T12" i="1" s="1"/>
  <c r="U12" i="1" s="1"/>
  <c r="I13" i="1"/>
  <c r="O12" i="1"/>
  <c r="K13" i="1"/>
  <c r="L12" i="1"/>
  <c r="P12" i="1" s="1"/>
  <c r="V12" i="1" s="1"/>
  <c r="W12" i="1" s="1"/>
  <c r="O13" i="3"/>
  <c r="K14" i="3"/>
  <c r="L13" i="3"/>
  <c r="P13" i="3" s="1"/>
  <c r="V13" i="3" s="1"/>
  <c r="W13" i="3" s="1"/>
  <c r="M13" i="3"/>
  <c r="I14" i="3"/>
  <c r="J13" i="3"/>
  <c r="N13" i="3" s="1"/>
  <c r="T13" i="3" s="1"/>
  <c r="U13" i="3" s="1"/>
  <c r="O13" i="5"/>
  <c r="K14" i="5"/>
  <c r="L13" i="5"/>
  <c r="P13" i="5" s="1"/>
  <c r="V13" i="5" s="1"/>
  <c r="W13" i="5" s="1"/>
  <c r="M13" i="5"/>
  <c r="I14" i="5"/>
  <c r="J13" i="5"/>
  <c r="N13" i="5" s="1"/>
  <c r="T13" i="5" s="1"/>
  <c r="U13" i="5" s="1"/>
  <c r="I13" i="4"/>
  <c r="I14" i="4" s="1"/>
  <c r="O13" i="4"/>
  <c r="K14" i="4"/>
  <c r="L13" i="4"/>
  <c r="P13" i="4" s="1"/>
  <c r="V13" i="4" s="1"/>
  <c r="W13" i="4" s="1"/>
  <c r="O13" i="1" l="1"/>
  <c r="K14" i="1"/>
  <c r="L13" i="1"/>
  <c r="P13" i="1" s="1"/>
  <c r="V13" i="1" s="1"/>
  <c r="W13" i="1" s="1"/>
  <c r="M13" i="1"/>
  <c r="J13" i="1"/>
  <c r="N13" i="1" s="1"/>
  <c r="T13" i="1" s="1"/>
  <c r="U13" i="1" s="1"/>
  <c r="I14" i="1"/>
  <c r="O14" i="3"/>
  <c r="L14" i="3"/>
  <c r="P14" i="3" s="1"/>
  <c r="V14" i="3" s="1"/>
  <c r="W14" i="3" s="1"/>
  <c r="K15" i="3"/>
  <c r="M14" i="3"/>
  <c r="I15" i="3"/>
  <c r="J14" i="3"/>
  <c r="N14" i="3" s="1"/>
  <c r="T14" i="3" s="1"/>
  <c r="U14" i="3" s="1"/>
  <c r="O14" i="5"/>
  <c r="L14" i="5"/>
  <c r="P14" i="5" s="1"/>
  <c r="V14" i="5" s="1"/>
  <c r="W14" i="5" s="1"/>
  <c r="K15" i="5"/>
  <c r="M14" i="5"/>
  <c r="I15" i="5"/>
  <c r="J14" i="5"/>
  <c r="N14" i="5" s="1"/>
  <c r="T14" i="5" s="1"/>
  <c r="U14" i="5" s="1"/>
  <c r="M13" i="4"/>
  <c r="J13" i="4"/>
  <c r="N13" i="4" s="1"/>
  <c r="T13" i="4" s="1"/>
  <c r="U13" i="4" s="1"/>
  <c r="O14" i="4"/>
  <c r="L14" i="4"/>
  <c r="P14" i="4" s="1"/>
  <c r="V14" i="4" s="1"/>
  <c r="W14" i="4" s="1"/>
  <c r="K15" i="4"/>
  <c r="M14" i="4"/>
  <c r="I15" i="4"/>
  <c r="J14" i="4"/>
  <c r="N14" i="4" s="1"/>
  <c r="T14" i="4" s="1"/>
  <c r="U14" i="4" s="1"/>
  <c r="M14" i="1" l="1"/>
  <c r="J14" i="1"/>
  <c r="N14" i="1" s="1"/>
  <c r="T14" i="1" s="1"/>
  <c r="U14" i="1" s="1"/>
  <c r="I15" i="1"/>
  <c r="O14" i="1"/>
  <c r="L14" i="1"/>
  <c r="P14" i="1" s="1"/>
  <c r="V14" i="1" s="1"/>
  <c r="W14" i="1" s="1"/>
  <c r="K15" i="1"/>
  <c r="M15" i="3"/>
  <c r="I16" i="3"/>
  <c r="J15" i="3"/>
  <c r="N15" i="3" s="1"/>
  <c r="T15" i="3" s="1"/>
  <c r="U15" i="3" s="1"/>
  <c r="O15" i="3"/>
  <c r="K16" i="3"/>
  <c r="L15" i="3"/>
  <c r="P15" i="3" s="1"/>
  <c r="V15" i="3" s="1"/>
  <c r="W15" i="3" s="1"/>
  <c r="M15" i="5"/>
  <c r="I16" i="5"/>
  <c r="J15" i="5"/>
  <c r="N15" i="5" s="1"/>
  <c r="T15" i="5" s="1"/>
  <c r="U15" i="5" s="1"/>
  <c r="O15" i="5"/>
  <c r="K16" i="5"/>
  <c r="L15" i="5"/>
  <c r="P15" i="5" s="1"/>
  <c r="V15" i="5" s="1"/>
  <c r="W15" i="5" s="1"/>
  <c r="M15" i="4"/>
  <c r="I16" i="4"/>
  <c r="J15" i="4"/>
  <c r="N15" i="4" s="1"/>
  <c r="T15" i="4" s="1"/>
  <c r="U15" i="4" s="1"/>
  <c r="O15" i="4"/>
  <c r="K16" i="4"/>
  <c r="L15" i="4"/>
  <c r="P15" i="4" s="1"/>
  <c r="V15" i="4" s="1"/>
  <c r="W15" i="4" s="1"/>
  <c r="O15" i="1" l="1"/>
  <c r="K16" i="1"/>
  <c r="L15" i="1"/>
  <c r="P15" i="1" s="1"/>
  <c r="V15" i="1" s="1"/>
  <c r="W15" i="1" s="1"/>
  <c r="I16" i="1"/>
  <c r="J15" i="1"/>
  <c r="N15" i="1" s="1"/>
  <c r="T15" i="1" s="1"/>
  <c r="U15" i="1" s="1"/>
  <c r="M15" i="1"/>
  <c r="M16" i="3"/>
  <c r="I17" i="3"/>
  <c r="J16" i="3"/>
  <c r="N16" i="3" s="1"/>
  <c r="T16" i="3" s="1"/>
  <c r="U16" i="3" s="1"/>
  <c r="O16" i="3"/>
  <c r="K17" i="3"/>
  <c r="L16" i="3"/>
  <c r="P16" i="3" s="1"/>
  <c r="V16" i="3" s="1"/>
  <c r="W16" i="3" s="1"/>
  <c r="M16" i="5"/>
  <c r="I17" i="5"/>
  <c r="J16" i="5"/>
  <c r="N16" i="5" s="1"/>
  <c r="T16" i="5" s="1"/>
  <c r="U16" i="5" s="1"/>
  <c r="O16" i="5"/>
  <c r="K17" i="5"/>
  <c r="L16" i="5"/>
  <c r="P16" i="5" s="1"/>
  <c r="V16" i="5" s="1"/>
  <c r="W16" i="5" s="1"/>
  <c r="O16" i="4"/>
  <c r="K17" i="4"/>
  <c r="L16" i="4"/>
  <c r="P16" i="4" s="1"/>
  <c r="V16" i="4" s="1"/>
  <c r="W16" i="4" s="1"/>
  <c r="M16" i="4"/>
  <c r="I17" i="4"/>
  <c r="J16" i="4"/>
  <c r="N16" i="4" s="1"/>
  <c r="T16" i="4" s="1"/>
  <c r="U16" i="4" s="1"/>
  <c r="M16" i="1" l="1"/>
  <c r="I17" i="1"/>
  <c r="J16" i="1"/>
  <c r="N16" i="1" s="1"/>
  <c r="T16" i="1" s="1"/>
  <c r="U16" i="1" s="1"/>
  <c r="O16" i="1"/>
  <c r="K17" i="1"/>
  <c r="L16" i="1"/>
  <c r="P16" i="1" s="1"/>
  <c r="V16" i="1" s="1"/>
  <c r="W16" i="1" s="1"/>
  <c r="M17" i="3"/>
  <c r="I18" i="3"/>
  <c r="J17" i="3"/>
  <c r="N17" i="3" s="1"/>
  <c r="T17" i="3" s="1"/>
  <c r="U17" i="3" s="1"/>
  <c r="K18" i="3"/>
  <c r="L17" i="3"/>
  <c r="P17" i="3" s="1"/>
  <c r="V17" i="3" s="1"/>
  <c r="W17" i="3" s="1"/>
  <c r="O17" i="3"/>
  <c r="K18" i="5"/>
  <c r="L17" i="5"/>
  <c r="P17" i="5" s="1"/>
  <c r="V17" i="5" s="1"/>
  <c r="W17" i="5" s="1"/>
  <c r="O17" i="5"/>
  <c r="M17" i="5"/>
  <c r="I18" i="5"/>
  <c r="J17" i="5"/>
  <c r="N17" i="5" s="1"/>
  <c r="T17" i="5" s="1"/>
  <c r="U17" i="5" s="1"/>
  <c r="M17" i="4"/>
  <c r="I18" i="4"/>
  <c r="J17" i="4"/>
  <c r="N17" i="4" s="1"/>
  <c r="T17" i="4" s="1"/>
  <c r="U17" i="4" s="1"/>
  <c r="K18" i="4"/>
  <c r="L17" i="4"/>
  <c r="P17" i="4" s="1"/>
  <c r="V17" i="4" s="1"/>
  <c r="W17" i="4" s="1"/>
  <c r="O17" i="4"/>
  <c r="K18" i="1" l="1"/>
  <c r="L17" i="1"/>
  <c r="P17" i="1" s="1"/>
  <c r="V17" i="1" s="1"/>
  <c r="W17" i="1" s="1"/>
  <c r="O17" i="1"/>
  <c r="M17" i="1"/>
  <c r="I18" i="1"/>
  <c r="J17" i="1"/>
  <c r="N17" i="1" s="1"/>
  <c r="T17" i="1" s="1"/>
  <c r="U17" i="1" s="1"/>
  <c r="L18" i="3"/>
  <c r="P18" i="3" s="1"/>
  <c r="V18" i="3" s="1"/>
  <c r="W18" i="3" s="1"/>
  <c r="K19" i="3"/>
  <c r="O18" i="3"/>
  <c r="M18" i="3"/>
  <c r="J18" i="3"/>
  <c r="N18" i="3" s="1"/>
  <c r="T18" i="3" s="1"/>
  <c r="U18" i="3" s="1"/>
  <c r="I19" i="3"/>
  <c r="L18" i="5"/>
  <c r="P18" i="5" s="1"/>
  <c r="V18" i="5" s="1"/>
  <c r="W18" i="5" s="1"/>
  <c r="K19" i="5"/>
  <c r="O18" i="5"/>
  <c r="M18" i="5"/>
  <c r="J18" i="5"/>
  <c r="N18" i="5" s="1"/>
  <c r="T18" i="5" s="1"/>
  <c r="U18" i="5" s="1"/>
  <c r="I19" i="5"/>
  <c r="M18" i="4"/>
  <c r="J18" i="4"/>
  <c r="N18" i="4" s="1"/>
  <c r="T18" i="4" s="1"/>
  <c r="U18" i="4" s="1"/>
  <c r="I19" i="4"/>
  <c r="L18" i="4"/>
  <c r="P18" i="4" s="1"/>
  <c r="V18" i="4" s="1"/>
  <c r="W18" i="4" s="1"/>
  <c r="K19" i="4"/>
  <c r="O18" i="4"/>
  <c r="M18" i="1" l="1"/>
  <c r="J18" i="1"/>
  <c r="N18" i="1" s="1"/>
  <c r="T18" i="1" s="1"/>
  <c r="U18" i="1" s="1"/>
  <c r="I19" i="1"/>
  <c r="O18" i="1"/>
  <c r="L18" i="1"/>
  <c r="P18" i="1" s="1"/>
  <c r="V18" i="1" s="1"/>
  <c r="W18" i="1" s="1"/>
  <c r="K19" i="1"/>
  <c r="K20" i="3"/>
  <c r="L19" i="3"/>
  <c r="P19" i="3" s="1"/>
  <c r="V19" i="3" s="1"/>
  <c r="W19" i="3" s="1"/>
  <c r="O19" i="3"/>
  <c r="M19" i="3"/>
  <c r="I20" i="3"/>
  <c r="J19" i="3"/>
  <c r="N19" i="3" s="1"/>
  <c r="T19" i="3" s="1"/>
  <c r="U19" i="3" s="1"/>
  <c r="K20" i="5"/>
  <c r="L19" i="5"/>
  <c r="P19" i="5" s="1"/>
  <c r="V19" i="5" s="1"/>
  <c r="W19" i="5" s="1"/>
  <c r="O19" i="5"/>
  <c r="M19" i="5"/>
  <c r="I20" i="5"/>
  <c r="J19" i="5"/>
  <c r="N19" i="5" s="1"/>
  <c r="T19" i="5" s="1"/>
  <c r="U19" i="5" s="1"/>
  <c r="K20" i="4"/>
  <c r="L19" i="4"/>
  <c r="P19" i="4" s="1"/>
  <c r="V19" i="4" s="1"/>
  <c r="W19" i="4" s="1"/>
  <c r="O19" i="4"/>
  <c r="M19" i="4"/>
  <c r="I20" i="4"/>
  <c r="J19" i="4"/>
  <c r="N19" i="4" s="1"/>
  <c r="T19" i="4" s="1"/>
  <c r="U19" i="4" s="1"/>
  <c r="K20" i="1" l="1"/>
  <c r="L19" i="1"/>
  <c r="P19" i="1" s="1"/>
  <c r="V19" i="1" s="1"/>
  <c r="W19" i="1" s="1"/>
  <c r="O19" i="1"/>
  <c r="M19" i="1"/>
  <c r="I20" i="1"/>
  <c r="J19" i="1"/>
  <c r="N19" i="1" s="1"/>
  <c r="T19" i="1" s="1"/>
  <c r="U19" i="1" s="1"/>
  <c r="L20" i="3"/>
  <c r="P20" i="3" s="1"/>
  <c r="V20" i="3" s="1"/>
  <c r="W20" i="3" s="1"/>
  <c r="K21" i="3"/>
  <c r="O20" i="3"/>
  <c r="M20" i="3"/>
  <c r="I21" i="3"/>
  <c r="J20" i="3"/>
  <c r="N20" i="3" s="1"/>
  <c r="T20" i="3" s="1"/>
  <c r="U20" i="3" s="1"/>
  <c r="K21" i="5"/>
  <c r="L20" i="5"/>
  <c r="P20" i="5" s="1"/>
  <c r="V20" i="5" s="1"/>
  <c r="W20" i="5" s="1"/>
  <c r="O20" i="5"/>
  <c r="M20" i="5"/>
  <c r="I21" i="5"/>
  <c r="J20" i="5"/>
  <c r="N20" i="5" s="1"/>
  <c r="T20" i="5" s="1"/>
  <c r="U20" i="5" s="1"/>
  <c r="K21" i="4"/>
  <c r="L20" i="4"/>
  <c r="P20" i="4" s="1"/>
  <c r="V20" i="4" s="1"/>
  <c r="W20" i="4" s="1"/>
  <c r="O20" i="4"/>
  <c r="M20" i="4"/>
  <c r="I21" i="4"/>
  <c r="J20" i="4"/>
  <c r="N20" i="4" s="1"/>
  <c r="T20" i="4" s="1"/>
  <c r="U20" i="4" s="1"/>
  <c r="M20" i="1" l="1"/>
  <c r="I21" i="1"/>
  <c r="J20" i="1"/>
  <c r="N20" i="1" s="1"/>
  <c r="T20" i="1" s="1"/>
  <c r="U20" i="1" s="1"/>
  <c r="O20" i="1"/>
  <c r="K21" i="1"/>
  <c r="L20" i="1"/>
  <c r="P20" i="1" s="1"/>
  <c r="V20" i="1" s="1"/>
  <c r="W20" i="1" s="1"/>
  <c r="J21" i="3"/>
  <c r="N21" i="3" s="1"/>
  <c r="T21" i="3" s="1"/>
  <c r="U21" i="3" s="1"/>
  <c r="I22" i="3"/>
  <c r="M21" i="3"/>
  <c r="L21" i="3"/>
  <c r="P21" i="3" s="1"/>
  <c r="V21" i="3" s="1"/>
  <c r="W21" i="3" s="1"/>
  <c r="K22" i="3"/>
  <c r="O21" i="3"/>
  <c r="L21" i="5"/>
  <c r="P21" i="5" s="1"/>
  <c r="V21" i="5" s="1"/>
  <c r="W21" i="5" s="1"/>
  <c r="K22" i="5"/>
  <c r="O21" i="5"/>
  <c r="J21" i="5"/>
  <c r="N21" i="5" s="1"/>
  <c r="T21" i="5" s="1"/>
  <c r="U21" i="5" s="1"/>
  <c r="M21" i="5"/>
  <c r="I22" i="5"/>
  <c r="J21" i="4"/>
  <c r="N21" i="4" s="1"/>
  <c r="T21" i="4" s="1"/>
  <c r="U21" i="4" s="1"/>
  <c r="I22" i="4"/>
  <c r="M21" i="4"/>
  <c r="L21" i="4"/>
  <c r="P21" i="4" s="1"/>
  <c r="V21" i="4" s="1"/>
  <c r="W21" i="4" s="1"/>
  <c r="K22" i="4"/>
  <c r="O21" i="4"/>
  <c r="L21" i="1" l="1"/>
  <c r="P21" i="1" s="1"/>
  <c r="V21" i="1" s="1"/>
  <c r="W21" i="1" s="1"/>
  <c r="K22" i="1"/>
  <c r="O21" i="1"/>
  <c r="J21" i="1"/>
  <c r="N21" i="1" s="1"/>
  <c r="T21" i="1" s="1"/>
  <c r="U21" i="1" s="1"/>
  <c r="I22" i="1"/>
  <c r="M21" i="1"/>
  <c r="K23" i="3"/>
  <c r="L22" i="3"/>
  <c r="P22" i="3" s="1"/>
  <c r="V22" i="3" s="1"/>
  <c r="W22" i="3" s="1"/>
  <c r="O22" i="3"/>
  <c r="M22" i="3"/>
  <c r="I23" i="3"/>
  <c r="J22" i="3"/>
  <c r="N22" i="3" s="1"/>
  <c r="T22" i="3" s="1"/>
  <c r="U22" i="3" s="1"/>
  <c r="K23" i="5"/>
  <c r="L22" i="5"/>
  <c r="P22" i="5" s="1"/>
  <c r="V22" i="5" s="1"/>
  <c r="W22" i="5" s="1"/>
  <c r="O22" i="5"/>
  <c r="M22" i="5"/>
  <c r="I23" i="5"/>
  <c r="J22" i="5"/>
  <c r="N22" i="5" s="1"/>
  <c r="T22" i="5" s="1"/>
  <c r="U22" i="5" s="1"/>
  <c r="M22" i="4"/>
  <c r="I23" i="4"/>
  <c r="J22" i="4"/>
  <c r="N22" i="4" s="1"/>
  <c r="T22" i="4" s="1"/>
  <c r="U22" i="4" s="1"/>
  <c r="K23" i="4"/>
  <c r="L22" i="4"/>
  <c r="P22" i="4" s="1"/>
  <c r="V22" i="4" s="1"/>
  <c r="W22" i="4" s="1"/>
  <c r="O22" i="4"/>
  <c r="M22" i="1" l="1"/>
  <c r="I23" i="1"/>
  <c r="J22" i="1"/>
  <c r="N22" i="1" s="1"/>
  <c r="T22" i="1" s="1"/>
  <c r="U22" i="1" s="1"/>
  <c r="K23" i="1"/>
  <c r="L22" i="1"/>
  <c r="P22" i="1" s="1"/>
  <c r="V22" i="1" s="1"/>
  <c r="W22" i="1" s="1"/>
  <c r="O22" i="1"/>
  <c r="K24" i="3"/>
  <c r="L23" i="3"/>
  <c r="P23" i="3" s="1"/>
  <c r="V23" i="3" s="1"/>
  <c r="W23" i="3" s="1"/>
  <c r="O23" i="3"/>
  <c r="I24" i="3"/>
  <c r="J23" i="3"/>
  <c r="N23" i="3" s="1"/>
  <c r="T23" i="3" s="1"/>
  <c r="U23" i="3" s="1"/>
  <c r="M23" i="3"/>
  <c r="K24" i="5"/>
  <c r="L23" i="5"/>
  <c r="P23" i="5" s="1"/>
  <c r="V23" i="5" s="1"/>
  <c r="W23" i="5" s="1"/>
  <c r="O23" i="5"/>
  <c r="I24" i="5"/>
  <c r="J23" i="5"/>
  <c r="N23" i="5" s="1"/>
  <c r="T23" i="5" s="1"/>
  <c r="U23" i="5" s="1"/>
  <c r="M23" i="5"/>
  <c r="K24" i="4"/>
  <c r="L23" i="4"/>
  <c r="P23" i="4" s="1"/>
  <c r="V23" i="4" s="1"/>
  <c r="W23" i="4" s="1"/>
  <c r="O23" i="4"/>
  <c r="I24" i="4"/>
  <c r="J23" i="4"/>
  <c r="N23" i="4" s="1"/>
  <c r="T23" i="4" s="1"/>
  <c r="U23" i="4" s="1"/>
  <c r="M23" i="4"/>
  <c r="K24" i="1" l="1"/>
  <c r="L23" i="1"/>
  <c r="P23" i="1" s="1"/>
  <c r="V23" i="1" s="1"/>
  <c r="W23" i="1" s="1"/>
  <c r="O23" i="1"/>
  <c r="I24" i="1"/>
  <c r="J23" i="1"/>
  <c r="N23" i="1" s="1"/>
  <c r="T23" i="1" s="1"/>
  <c r="U23" i="1" s="1"/>
  <c r="M23" i="1"/>
  <c r="I25" i="3"/>
  <c r="J24" i="3"/>
  <c r="N24" i="3" s="1"/>
  <c r="T24" i="3" s="1"/>
  <c r="U24" i="3" s="1"/>
  <c r="M24" i="3"/>
  <c r="O24" i="3"/>
  <c r="L24" i="3"/>
  <c r="P24" i="3" s="1"/>
  <c r="V24" i="3" s="1"/>
  <c r="W24" i="3" s="1"/>
  <c r="K25" i="3"/>
  <c r="L24" i="5"/>
  <c r="P24" i="5" s="1"/>
  <c r="V24" i="5" s="1"/>
  <c r="W24" i="5" s="1"/>
  <c r="O24" i="5"/>
  <c r="K25" i="5"/>
  <c r="I25" i="5"/>
  <c r="J24" i="5"/>
  <c r="N24" i="5" s="1"/>
  <c r="T24" i="5" s="1"/>
  <c r="U24" i="5" s="1"/>
  <c r="M24" i="5"/>
  <c r="I25" i="4"/>
  <c r="J24" i="4"/>
  <c r="N24" i="4" s="1"/>
  <c r="T24" i="4" s="1"/>
  <c r="U24" i="4" s="1"/>
  <c r="M24" i="4"/>
  <c r="O24" i="4"/>
  <c r="K25" i="4"/>
  <c r="L24" i="4"/>
  <c r="P24" i="4" s="1"/>
  <c r="V24" i="4" s="1"/>
  <c r="W24" i="4" s="1"/>
  <c r="K25" i="1" l="1"/>
  <c r="O24" i="1"/>
  <c r="L24" i="1"/>
  <c r="P24" i="1" s="1"/>
  <c r="V24" i="1" s="1"/>
  <c r="W24" i="1" s="1"/>
  <c r="I25" i="1"/>
  <c r="J24" i="1"/>
  <c r="N24" i="1" s="1"/>
  <c r="T24" i="1" s="1"/>
  <c r="U24" i="1" s="1"/>
  <c r="M24" i="1"/>
  <c r="I26" i="3"/>
  <c r="J25" i="3"/>
  <c r="N25" i="3" s="1"/>
  <c r="T25" i="3" s="1"/>
  <c r="U25" i="3" s="1"/>
  <c r="M25" i="3"/>
  <c r="O25" i="3"/>
  <c r="K26" i="3"/>
  <c r="L25" i="3"/>
  <c r="P25" i="3" s="1"/>
  <c r="V25" i="3" s="1"/>
  <c r="W25" i="3" s="1"/>
  <c r="I26" i="5"/>
  <c r="J25" i="5"/>
  <c r="N25" i="5" s="1"/>
  <c r="T25" i="5" s="1"/>
  <c r="U25" i="5" s="1"/>
  <c r="M25" i="5"/>
  <c r="O25" i="5"/>
  <c r="K26" i="5"/>
  <c r="L25" i="5"/>
  <c r="P25" i="5" s="1"/>
  <c r="V25" i="5" s="1"/>
  <c r="W25" i="5" s="1"/>
  <c r="O25" i="4"/>
  <c r="K26" i="4"/>
  <c r="L25" i="4"/>
  <c r="P25" i="4" s="1"/>
  <c r="V25" i="4" s="1"/>
  <c r="W25" i="4" s="1"/>
  <c r="I26" i="4"/>
  <c r="J25" i="4"/>
  <c r="N25" i="4" s="1"/>
  <c r="T25" i="4" s="1"/>
  <c r="U25" i="4" s="1"/>
  <c r="M25" i="4"/>
  <c r="K26" i="1" l="1"/>
  <c r="L25" i="1"/>
  <c r="P25" i="1" s="1"/>
  <c r="V25" i="1" s="1"/>
  <c r="W25" i="1" s="1"/>
  <c r="O25" i="1"/>
  <c r="I26" i="1"/>
  <c r="J25" i="1"/>
  <c r="N25" i="1" s="1"/>
  <c r="T25" i="1" s="1"/>
  <c r="U25" i="1" s="1"/>
  <c r="M25" i="1"/>
  <c r="J26" i="3"/>
  <c r="N26" i="3" s="1"/>
  <c r="T26" i="3" s="1"/>
  <c r="U26" i="3" s="1"/>
  <c r="M26" i="3"/>
  <c r="I27" i="3"/>
  <c r="O26" i="3"/>
  <c r="K27" i="3"/>
  <c r="L26" i="3"/>
  <c r="P26" i="3" s="1"/>
  <c r="V26" i="3" s="1"/>
  <c r="W26" i="3" s="1"/>
  <c r="O26" i="5"/>
  <c r="K27" i="5"/>
  <c r="L26" i="5"/>
  <c r="P26" i="5" s="1"/>
  <c r="V26" i="5" s="1"/>
  <c r="W26" i="5" s="1"/>
  <c r="J26" i="5"/>
  <c r="N26" i="5" s="1"/>
  <c r="T26" i="5" s="1"/>
  <c r="U26" i="5" s="1"/>
  <c r="M26" i="5"/>
  <c r="I27" i="5"/>
  <c r="J26" i="4"/>
  <c r="N26" i="4" s="1"/>
  <c r="T26" i="4" s="1"/>
  <c r="U26" i="4" s="1"/>
  <c r="M26" i="4"/>
  <c r="I27" i="4"/>
  <c r="O26" i="4"/>
  <c r="K27" i="4"/>
  <c r="L26" i="4"/>
  <c r="P26" i="4" s="1"/>
  <c r="V26" i="4" s="1"/>
  <c r="W26" i="4" s="1"/>
  <c r="O26" i="1" l="1"/>
  <c r="K27" i="1"/>
  <c r="L26" i="1"/>
  <c r="P26" i="1" s="1"/>
  <c r="V26" i="1" s="1"/>
  <c r="W26" i="1" s="1"/>
  <c r="J26" i="1"/>
  <c r="N26" i="1" s="1"/>
  <c r="T26" i="1" s="1"/>
  <c r="U26" i="1" s="1"/>
  <c r="I27" i="1"/>
  <c r="M26" i="1"/>
  <c r="M27" i="3"/>
  <c r="I28" i="3"/>
  <c r="J27" i="3"/>
  <c r="N27" i="3" s="1"/>
  <c r="T27" i="3" s="1"/>
  <c r="U27" i="3" s="1"/>
  <c r="O27" i="3"/>
  <c r="K28" i="3"/>
  <c r="L27" i="3"/>
  <c r="P27" i="3" s="1"/>
  <c r="V27" i="3" s="1"/>
  <c r="W27" i="3" s="1"/>
  <c r="M27" i="5"/>
  <c r="I28" i="5"/>
  <c r="J27" i="5"/>
  <c r="N27" i="5" s="1"/>
  <c r="T27" i="5" s="1"/>
  <c r="U27" i="5" s="1"/>
  <c r="O27" i="5"/>
  <c r="K28" i="5"/>
  <c r="L27" i="5"/>
  <c r="P27" i="5" s="1"/>
  <c r="V27" i="5" s="1"/>
  <c r="W27" i="5" s="1"/>
  <c r="M27" i="4"/>
  <c r="I28" i="4"/>
  <c r="J27" i="4"/>
  <c r="N27" i="4" s="1"/>
  <c r="T27" i="4" s="1"/>
  <c r="U27" i="4" s="1"/>
  <c r="O27" i="4"/>
  <c r="K28" i="4"/>
  <c r="L27" i="4"/>
  <c r="P27" i="4" s="1"/>
  <c r="V27" i="4" s="1"/>
  <c r="W27" i="4" s="1"/>
  <c r="I28" i="1" l="1"/>
  <c r="M27" i="1"/>
  <c r="J27" i="1"/>
  <c r="N27" i="1" s="1"/>
  <c r="T27" i="1" s="1"/>
  <c r="U27" i="1" s="1"/>
  <c r="O27" i="1"/>
  <c r="K28" i="1"/>
  <c r="L27" i="1"/>
  <c r="P27" i="1" s="1"/>
  <c r="V27" i="1" s="1"/>
  <c r="W27" i="1" s="1"/>
  <c r="M28" i="3"/>
  <c r="I29" i="3"/>
  <c r="J28" i="3"/>
  <c r="N28" i="3" s="1"/>
  <c r="T28" i="3" s="1"/>
  <c r="U28" i="3" s="1"/>
  <c r="O28" i="3"/>
  <c r="K29" i="3"/>
  <c r="L28" i="3"/>
  <c r="P28" i="3" s="1"/>
  <c r="V28" i="3" s="1"/>
  <c r="W28" i="3" s="1"/>
  <c r="M28" i="5"/>
  <c r="I29" i="5"/>
  <c r="J28" i="5"/>
  <c r="N28" i="5" s="1"/>
  <c r="T28" i="5" s="1"/>
  <c r="U28" i="5" s="1"/>
  <c r="O28" i="5"/>
  <c r="K29" i="5"/>
  <c r="L28" i="5"/>
  <c r="P28" i="5" s="1"/>
  <c r="V28" i="5" s="1"/>
  <c r="W28" i="5" s="1"/>
  <c r="O28" i="4"/>
  <c r="K29" i="4"/>
  <c r="L28" i="4"/>
  <c r="P28" i="4" s="1"/>
  <c r="V28" i="4" s="1"/>
  <c r="W28" i="4" s="1"/>
  <c r="M28" i="4"/>
  <c r="I29" i="4"/>
  <c r="J28" i="4"/>
  <c r="N28" i="4" s="1"/>
  <c r="T28" i="4" s="1"/>
  <c r="U28" i="4" s="1"/>
  <c r="M28" i="1" l="1"/>
  <c r="I29" i="1"/>
  <c r="J28" i="1"/>
  <c r="N28" i="1" s="1"/>
  <c r="T28" i="1" s="1"/>
  <c r="U28" i="1" s="1"/>
  <c r="O28" i="1"/>
  <c r="K29" i="1"/>
  <c r="L28" i="1"/>
  <c r="P28" i="1" s="1"/>
  <c r="V28" i="1" s="1"/>
  <c r="W28" i="1" s="1"/>
  <c r="M29" i="3"/>
  <c r="I30" i="3"/>
  <c r="J29" i="3"/>
  <c r="N29" i="3" s="1"/>
  <c r="T29" i="3" s="1"/>
  <c r="U29" i="3" s="1"/>
  <c r="K30" i="3"/>
  <c r="L29" i="3"/>
  <c r="P29" i="3" s="1"/>
  <c r="V29" i="3" s="1"/>
  <c r="W29" i="3" s="1"/>
  <c r="O29" i="3"/>
  <c r="K30" i="5"/>
  <c r="L29" i="5"/>
  <c r="P29" i="5" s="1"/>
  <c r="V29" i="5" s="1"/>
  <c r="W29" i="5" s="1"/>
  <c r="O29" i="5"/>
  <c r="M29" i="5"/>
  <c r="I30" i="5"/>
  <c r="J29" i="5"/>
  <c r="N29" i="5" s="1"/>
  <c r="T29" i="5" s="1"/>
  <c r="U29" i="5" s="1"/>
  <c r="M29" i="4"/>
  <c r="I30" i="4"/>
  <c r="J29" i="4"/>
  <c r="N29" i="4" s="1"/>
  <c r="T29" i="4" s="1"/>
  <c r="U29" i="4" s="1"/>
  <c r="K30" i="4"/>
  <c r="L29" i="4"/>
  <c r="P29" i="4" s="1"/>
  <c r="V29" i="4" s="1"/>
  <c r="W29" i="4" s="1"/>
  <c r="O29" i="4"/>
  <c r="K30" i="1" l="1"/>
  <c r="L29" i="1"/>
  <c r="P29" i="1" s="1"/>
  <c r="V29" i="1" s="1"/>
  <c r="W29" i="1" s="1"/>
  <c r="O29" i="1"/>
  <c r="M29" i="1"/>
  <c r="I30" i="1"/>
  <c r="J29" i="1"/>
  <c r="N29" i="1" s="1"/>
  <c r="T29" i="1" s="1"/>
  <c r="U29" i="1" s="1"/>
  <c r="M30" i="3"/>
  <c r="I31" i="3"/>
  <c r="J30" i="3"/>
  <c r="N30" i="3" s="1"/>
  <c r="T30" i="3" s="1"/>
  <c r="U30" i="3" s="1"/>
  <c r="K31" i="3"/>
  <c r="L30" i="3"/>
  <c r="P30" i="3" s="1"/>
  <c r="V30" i="3" s="1"/>
  <c r="W30" i="3" s="1"/>
  <c r="O30" i="3"/>
  <c r="M30" i="5"/>
  <c r="I31" i="5"/>
  <c r="J30" i="5"/>
  <c r="N30" i="5" s="1"/>
  <c r="T30" i="5" s="1"/>
  <c r="U30" i="5" s="1"/>
  <c r="K31" i="5"/>
  <c r="L30" i="5"/>
  <c r="P30" i="5" s="1"/>
  <c r="V30" i="5" s="1"/>
  <c r="W30" i="5" s="1"/>
  <c r="O30" i="5"/>
  <c r="K31" i="4"/>
  <c r="L30" i="4"/>
  <c r="P30" i="4" s="1"/>
  <c r="V30" i="4" s="1"/>
  <c r="W30" i="4" s="1"/>
  <c r="O30" i="4"/>
  <c r="M30" i="4"/>
  <c r="I31" i="4"/>
  <c r="J30" i="4"/>
  <c r="N30" i="4" s="1"/>
  <c r="T30" i="4" s="1"/>
  <c r="U30" i="4" s="1"/>
  <c r="M30" i="1" l="1"/>
  <c r="I31" i="1"/>
  <c r="J30" i="1"/>
  <c r="N30" i="1" s="1"/>
  <c r="T30" i="1" s="1"/>
  <c r="U30" i="1" s="1"/>
  <c r="K31" i="1"/>
  <c r="L30" i="1"/>
  <c r="P30" i="1" s="1"/>
  <c r="V30" i="1" s="1"/>
  <c r="W30" i="1" s="1"/>
  <c r="O30" i="1"/>
  <c r="I32" i="3"/>
  <c r="J31" i="3"/>
  <c r="N31" i="3" s="1"/>
  <c r="T31" i="3" s="1"/>
  <c r="U31" i="3" s="1"/>
  <c r="M31" i="3"/>
  <c r="K32" i="3"/>
  <c r="L31" i="3"/>
  <c r="P31" i="3" s="1"/>
  <c r="V31" i="3" s="1"/>
  <c r="W31" i="3" s="1"/>
  <c r="O31" i="3"/>
  <c r="K32" i="5"/>
  <c r="L31" i="5"/>
  <c r="P31" i="5" s="1"/>
  <c r="V31" i="5" s="1"/>
  <c r="W31" i="5" s="1"/>
  <c r="O31" i="5"/>
  <c r="I32" i="5"/>
  <c r="J31" i="5"/>
  <c r="N31" i="5" s="1"/>
  <c r="T31" i="5" s="1"/>
  <c r="U31" i="5" s="1"/>
  <c r="M31" i="5"/>
  <c r="K32" i="4"/>
  <c r="L31" i="4"/>
  <c r="P31" i="4" s="1"/>
  <c r="V31" i="4" s="1"/>
  <c r="W31" i="4" s="1"/>
  <c r="O31" i="4"/>
  <c r="M31" i="4"/>
  <c r="I32" i="4"/>
  <c r="J31" i="4"/>
  <c r="N31" i="4" s="1"/>
  <c r="T31" i="4" s="1"/>
  <c r="U31" i="4" s="1"/>
  <c r="K32" i="1" l="1"/>
  <c r="L31" i="1"/>
  <c r="P31" i="1" s="1"/>
  <c r="V31" i="1" s="1"/>
  <c r="W31" i="1" s="1"/>
  <c r="O31" i="1"/>
  <c r="I32" i="1"/>
  <c r="J31" i="1"/>
  <c r="N31" i="1" s="1"/>
  <c r="T31" i="1" s="1"/>
  <c r="U31" i="1" s="1"/>
  <c r="M31" i="1"/>
  <c r="I33" i="3"/>
  <c r="J32" i="3"/>
  <c r="N32" i="3" s="1"/>
  <c r="T32" i="3" s="1"/>
  <c r="U32" i="3" s="1"/>
  <c r="M32" i="3"/>
  <c r="L32" i="3"/>
  <c r="P32" i="3" s="1"/>
  <c r="V32" i="3" s="1"/>
  <c r="W32" i="3" s="1"/>
  <c r="O32" i="3"/>
  <c r="K33" i="3"/>
  <c r="I33" i="5"/>
  <c r="J32" i="5"/>
  <c r="N32" i="5" s="1"/>
  <c r="T32" i="5" s="1"/>
  <c r="U32" i="5" s="1"/>
  <c r="M32" i="5"/>
  <c r="L32" i="5"/>
  <c r="P32" i="5" s="1"/>
  <c r="V32" i="5" s="1"/>
  <c r="W32" i="5" s="1"/>
  <c r="O32" i="5"/>
  <c r="K33" i="5"/>
  <c r="O32" i="4"/>
  <c r="K33" i="4"/>
  <c r="L32" i="4"/>
  <c r="P32" i="4" s="1"/>
  <c r="V32" i="4" s="1"/>
  <c r="W32" i="4" s="1"/>
  <c r="I33" i="4"/>
  <c r="J32" i="4"/>
  <c r="N32" i="4" s="1"/>
  <c r="T32" i="4" s="1"/>
  <c r="U32" i="4" s="1"/>
  <c r="M32" i="4"/>
  <c r="I33" i="1" l="1"/>
  <c r="J32" i="1"/>
  <c r="N32" i="1" s="1"/>
  <c r="T32" i="1" s="1"/>
  <c r="U32" i="1" s="1"/>
  <c r="M32" i="1"/>
  <c r="L32" i="1"/>
  <c r="P32" i="1" s="1"/>
  <c r="V32" i="1" s="1"/>
  <c r="W32" i="1" s="1"/>
  <c r="O32" i="1"/>
  <c r="K33" i="1"/>
  <c r="I34" i="3"/>
  <c r="J33" i="3"/>
  <c r="N33" i="3" s="1"/>
  <c r="T33" i="3" s="1"/>
  <c r="U33" i="3" s="1"/>
  <c r="M33" i="3"/>
  <c r="O33" i="3"/>
  <c r="K34" i="3"/>
  <c r="L33" i="3"/>
  <c r="P33" i="3" s="1"/>
  <c r="V33" i="3" s="1"/>
  <c r="W33" i="3" s="1"/>
  <c r="O33" i="5"/>
  <c r="K34" i="5"/>
  <c r="L33" i="5"/>
  <c r="P33" i="5" s="1"/>
  <c r="V33" i="5" s="1"/>
  <c r="W33" i="5" s="1"/>
  <c r="I34" i="5"/>
  <c r="J33" i="5"/>
  <c r="N33" i="5" s="1"/>
  <c r="T33" i="5" s="1"/>
  <c r="U33" i="5" s="1"/>
  <c r="M33" i="5"/>
  <c r="I34" i="4"/>
  <c r="J33" i="4"/>
  <c r="N33" i="4" s="1"/>
  <c r="T33" i="4" s="1"/>
  <c r="U33" i="4" s="1"/>
  <c r="M33" i="4"/>
  <c r="O33" i="4"/>
  <c r="K34" i="4"/>
  <c r="L33" i="4"/>
  <c r="P33" i="4" s="1"/>
  <c r="V33" i="4" s="1"/>
  <c r="W33" i="4" s="1"/>
  <c r="I34" i="1" l="1"/>
  <c r="J33" i="1"/>
  <c r="N33" i="1" s="1"/>
  <c r="T33" i="1" s="1"/>
  <c r="U33" i="1" s="1"/>
  <c r="M33" i="1"/>
  <c r="K34" i="1"/>
  <c r="L33" i="1"/>
  <c r="P33" i="1" s="1"/>
  <c r="V33" i="1" s="1"/>
  <c r="W33" i="1" s="1"/>
  <c r="O33" i="1"/>
  <c r="I35" i="3"/>
  <c r="M34" i="3"/>
  <c r="J34" i="3"/>
  <c r="N34" i="3" s="1"/>
  <c r="T34" i="3" s="1"/>
  <c r="U34" i="3" s="1"/>
  <c r="O34" i="3"/>
  <c r="K35" i="3"/>
  <c r="L34" i="3"/>
  <c r="P34" i="3" s="1"/>
  <c r="V34" i="3" s="1"/>
  <c r="W34" i="3" s="1"/>
  <c r="I35" i="5"/>
  <c r="J34" i="5"/>
  <c r="N34" i="5" s="1"/>
  <c r="T34" i="5" s="1"/>
  <c r="U34" i="5" s="1"/>
  <c r="M34" i="5"/>
  <c r="O34" i="5"/>
  <c r="K35" i="5"/>
  <c r="L34" i="5"/>
  <c r="P34" i="5" s="1"/>
  <c r="V34" i="5" s="1"/>
  <c r="W34" i="5" s="1"/>
  <c r="I35" i="4"/>
  <c r="M34" i="4"/>
  <c r="J34" i="4"/>
  <c r="N34" i="4" s="1"/>
  <c r="T34" i="4" s="1"/>
  <c r="U34" i="4" s="1"/>
  <c r="O34" i="4"/>
  <c r="K35" i="4"/>
  <c r="L34" i="4"/>
  <c r="P34" i="4" s="1"/>
  <c r="V34" i="4" s="1"/>
  <c r="W34" i="4" s="1"/>
  <c r="O34" i="1" l="1"/>
  <c r="K35" i="1"/>
  <c r="L34" i="1"/>
  <c r="P34" i="1" s="1"/>
  <c r="V34" i="1" s="1"/>
  <c r="W34" i="1" s="1"/>
  <c r="J34" i="1"/>
  <c r="N34" i="1" s="1"/>
  <c r="T34" i="1" s="1"/>
  <c r="U34" i="1" s="1"/>
  <c r="I35" i="1"/>
  <c r="M34" i="1"/>
  <c r="I36" i="3"/>
  <c r="M35" i="3"/>
  <c r="J35" i="3"/>
  <c r="N35" i="3" s="1"/>
  <c r="T35" i="3" s="1"/>
  <c r="U35" i="3" s="1"/>
  <c r="O35" i="3"/>
  <c r="L35" i="3"/>
  <c r="P35" i="3" s="1"/>
  <c r="V35" i="3" s="1"/>
  <c r="W35" i="3" s="1"/>
  <c r="K36" i="3"/>
  <c r="O35" i="5"/>
  <c r="L35" i="5"/>
  <c r="P35" i="5" s="1"/>
  <c r="V35" i="5" s="1"/>
  <c r="W35" i="5" s="1"/>
  <c r="K36" i="5"/>
  <c r="I36" i="5"/>
  <c r="M35" i="5"/>
  <c r="J35" i="5"/>
  <c r="N35" i="5" s="1"/>
  <c r="T35" i="5" s="1"/>
  <c r="U35" i="5" s="1"/>
  <c r="O35" i="4"/>
  <c r="L35" i="4"/>
  <c r="P35" i="4" s="1"/>
  <c r="V35" i="4" s="1"/>
  <c r="W35" i="4" s="1"/>
  <c r="K36" i="4"/>
  <c r="I36" i="4"/>
  <c r="M35" i="4"/>
  <c r="J35" i="4"/>
  <c r="N35" i="4" s="1"/>
  <c r="T35" i="4" s="1"/>
  <c r="U35" i="4" s="1"/>
  <c r="I36" i="1" l="1"/>
  <c r="J35" i="1"/>
  <c r="N35" i="1" s="1"/>
  <c r="T35" i="1" s="1"/>
  <c r="U35" i="1" s="1"/>
  <c r="M35" i="1"/>
  <c r="O35" i="1"/>
  <c r="L35" i="1"/>
  <c r="P35" i="1" s="1"/>
  <c r="V35" i="1" s="1"/>
  <c r="W35" i="1" s="1"/>
  <c r="K36" i="1"/>
  <c r="O36" i="3"/>
  <c r="K37" i="3"/>
  <c r="L36" i="3"/>
  <c r="P36" i="3" s="1"/>
  <c r="V36" i="3" s="1"/>
  <c r="W36" i="3" s="1"/>
  <c r="M36" i="3"/>
  <c r="J36" i="3"/>
  <c r="N36" i="3" s="1"/>
  <c r="T36" i="3" s="1"/>
  <c r="U36" i="3" s="1"/>
  <c r="I37" i="3"/>
  <c r="M36" i="5"/>
  <c r="I37" i="5"/>
  <c r="J36" i="5"/>
  <c r="N36" i="5" s="1"/>
  <c r="T36" i="5" s="1"/>
  <c r="U36" i="5" s="1"/>
  <c r="O36" i="5"/>
  <c r="K37" i="5"/>
  <c r="L36" i="5"/>
  <c r="P36" i="5" s="1"/>
  <c r="V36" i="5" s="1"/>
  <c r="W36" i="5" s="1"/>
  <c r="M36" i="4"/>
  <c r="I37" i="4"/>
  <c r="J36" i="4"/>
  <c r="N36" i="4" s="1"/>
  <c r="T36" i="4" s="1"/>
  <c r="U36" i="4" s="1"/>
  <c r="O36" i="4"/>
  <c r="K37" i="4"/>
  <c r="L36" i="4"/>
  <c r="P36" i="4" s="1"/>
  <c r="V36" i="4" s="1"/>
  <c r="W36" i="4" s="1"/>
  <c r="O36" i="1" l="1"/>
  <c r="K37" i="1"/>
  <c r="L36" i="1"/>
  <c r="P36" i="1" s="1"/>
  <c r="V36" i="1" s="1"/>
  <c r="W36" i="1" s="1"/>
  <c r="J36" i="1"/>
  <c r="N36" i="1" s="1"/>
  <c r="T36" i="1" s="1"/>
  <c r="U36" i="1" s="1"/>
  <c r="M36" i="1"/>
  <c r="I37" i="1"/>
  <c r="M37" i="3"/>
  <c r="I38" i="3"/>
  <c r="J37" i="3"/>
  <c r="N37" i="3" s="1"/>
  <c r="T37" i="3" s="1"/>
  <c r="U37" i="3" s="1"/>
  <c r="O37" i="3"/>
  <c r="K38" i="3"/>
  <c r="L37" i="3"/>
  <c r="P37" i="3" s="1"/>
  <c r="V37" i="3" s="1"/>
  <c r="W37" i="3" s="1"/>
  <c r="O37" i="5"/>
  <c r="K38" i="5"/>
  <c r="L37" i="5"/>
  <c r="P37" i="5" s="1"/>
  <c r="V37" i="5" s="1"/>
  <c r="W37" i="5" s="1"/>
  <c r="M37" i="5"/>
  <c r="I38" i="5"/>
  <c r="J37" i="5"/>
  <c r="N37" i="5" s="1"/>
  <c r="T37" i="5" s="1"/>
  <c r="U37" i="5" s="1"/>
  <c r="M37" i="4"/>
  <c r="I38" i="4"/>
  <c r="J37" i="4"/>
  <c r="N37" i="4" s="1"/>
  <c r="T37" i="4" s="1"/>
  <c r="U37" i="4" s="1"/>
  <c r="O37" i="4"/>
  <c r="K38" i="4"/>
  <c r="L37" i="4"/>
  <c r="P37" i="4" s="1"/>
  <c r="V37" i="4" s="1"/>
  <c r="W37" i="4" s="1"/>
  <c r="J37" i="1" l="1"/>
  <c r="N37" i="1" s="1"/>
  <c r="T37" i="1" s="1"/>
  <c r="U37" i="1" s="1"/>
  <c r="M37" i="1"/>
  <c r="I38" i="1"/>
  <c r="O37" i="1"/>
  <c r="K38" i="1"/>
  <c r="L37" i="1"/>
  <c r="P37" i="1" s="1"/>
  <c r="V37" i="1" s="1"/>
  <c r="W37" i="1" s="1"/>
  <c r="O38" i="3"/>
  <c r="L38" i="3"/>
  <c r="P38" i="3" s="1"/>
  <c r="V38" i="3" s="1"/>
  <c r="W38" i="3" s="1"/>
  <c r="K39" i="3"/>
  <c r="M38" i="3"/>
  <c r="J38" i="3"/>
  <c r="N38" i="3" s="1"/>
  <c r="T38" i="3" s="1"/>
  <c r="U38" i="3" s="1"/>
  <c r="I39" i="3"/>
  <c r="M38" i="5"/>
  <c r="J38" i="5"/>
  <c r="N38" i="5" s="1"/>
  <c r="T38" i="5" s="1"/>
  <c r="U38" i="5" s="1"/>
  <c r="I39" i="5"/>
  <c r="O38" i="5"/>
  <c r="L38" i="5"/>
  <c r="P38" i="5" s="1"/>
  <c r="V38" i="5" s="1"/>
  <c r="W38" i="5" s="1"/>
  <c r="K39" i="5"/>
  <c r="O38" i="4"/>
  <c r="L38" i="4"/>
  <c r="P38" i="4" s="1"/>
  <c r="V38" i="4" s="1"/>
  <c r="W38" i="4" s="1"/>
  <c r="K39" i="4"/>
  <c r="M38" i="4"/>
  <c r="J38" i="4"/>
  <c r="N38" i="4" s="1"/>
  <c r="T38" i="4" s="1"/>
  <c r="U38" i="4" s="1"/>
  <c r="I39" i="4"/>
  <c r="O38" i="1" l="1"/>
  <c r="L38" i="1"/>
  <c r="P38" i="1" s="1"/>
  <c r="V38" i="1" s="1"/>
  <c r="W38" i="1" s="1"/>
  <c r="K39" i="1"/>
  <c r="I39" i="1"/>
  <c r="M38" i="1"/>
  <c r="J38" i="1"/>
  <c r="N38" i="1" s="1"/>
  <c r="T38" i="1" s="1"/>
  <c r="U38" i="1" s="1"/>
  <c r="M39" i="3"/>
  <c r="I40" i="3"/>
  <c r="J39" i="3"/>
  <c r="N39" i="3" s="1"/>
  <c r="T39" i="3" s="1"/>
  <c r="U39" i="3" s="1"/>
  <c r="O39" i="3"/>
  <c r="K40" i="3"/>
  <c r="L39" i="3"/>
  <c r="P39" i="3" s="1"/>
  <c r="V39" i="3" s="1"/>
  <c r="W39" i="3" s="1"/>
  <c r="M39" i="5"/>
  <c r="I40" i="5"/>
  <c r="J39" i="5"/>
  <c r="N39" i="5" s="1"/>
  <c r="T39" i="5" s="1"/>
  <c r="U39" i="5" s="1"/>
  <c r="O39" i="5"/>
  <c r="K40" i="5"/>
  <c r="L39" i="5"/>
  <c r="P39" i="5" s="1"/>
  <c r="V39" i="5" s="1"/>
  <c r="W39" i="5" s="1"/>
  <c r="M39" i="4"/>
  <c r="I40" i="4"/>
  <c r="J39" i="4"/>
  <c r="N39" i="4" s="1"/>
  <c r="T39" i="4" s="1"/>
  <c r="U39" i="4" s="1"/>
  <c r="O39" i="4"/>
  <c r="K40" i="4"/>
  <c r="L39" i="4"/>
  <c r="P39" i="4" s="1"/>
  <c r="V39" i="4" s="1"/>
  <c r="W39" i="4" s="1"/>
  <c r="J39" i="1" l="1"/>
  <c r="N39" i="1" s="1"/>
  <c r="T39" i="1" s="1"/>
  <c r="U39" i="1" s="1"/>
  <c r="I40" i="1"/>
  <c r="M39" i="1"/>
  <c r="O39" i="1"/>
  <c r="K40" i="1"/>
  <c r="L39" i="1"/>
  <c r="P39" i="1" s="1"/>
  <c r="V39" i="1" s="1"/>
  <c r="W39" i="1" s="1"/>
  <c r="O40" i="3"/>
  <c r="K41" i="3"/>
  <c r="L40" i="3"/>
  <c r="P40" i="3" s="1"/>
  <c r="V40" i="3" s="1"/>
  <c r="W40" i="3" s="1"/>
  <c r="M40" i="3"/>
  <c r="I41" i="3"/>
  <c r="J40" i="3"/>
  <c r="N40" i="3" s="1"/>
  <c r="T40" i="3" s="1"/>
  <c r="U40" i="3" s="1"/>
  <c r="O40" i="5"/>
  <c r="K41" i="5"/>
  <c r="L40" i="5"/>
  <c r="P40" i="5" s="1"/>
  <c r="V40" i="5" s="1"/>
  <c r="W40" i="5" s="1"/>
  <c r="M40" i="5"/>
  <c r="I41" i="5"/>
  <c r="J40" i="5"/>
  <c r="N40" i="5" s="1"/>
  <c r="T40" i="5" s="1"/>
  <c r="U40" i="5" s="1"/>
  <c r="O40" i="4"/>
  <c r="K41" i="4"/>
  <c r="L40" i="4"/>
  <c r="P40" i="4" s="1"/>
  <c r="V40" i="4" s="1"/>
  <c r="W40" i="4" s="1"/>
  <c r="M40" i="4"/>
  <c r="I41" i="4"/>
  <c r="J40" i="4"/>
  <c r="N40" i="4" s="1"/>
  <c r="T40" i="4" s="1"/>
  <c r="U40" i="4" s="1"/>
  <c r="O40" i="1" l="1"/>
  <c r="K41" i="1"/>
  <c r="L40" i="1"/>
  <c r="P40" i="1" s="1"/>
  <c r="V40" i="1" s="1"/>
  <c r="W40" i="1" s="1"/>
  <c r="M40" i="1"/>
  <c r="I41" i="1"/>
  <c r="J40" i="1"/>
  <c r="N40" i="1" s="1"/>
  <c r="T40" i="1" s="1"/>
  <c r="U40" i="1" s="1"/>
  <c r="M41" i="3"/>
  <c r="I42" i="3"/>
  <c r="J41" i="3"/>
  <c r="N41" i="3" s="1"/>
  <c r="T41" i="3" s="1"/>
  <c r="U41" i="3" s="1"/>
  <c r="K42" i="3"/>
  <c r="L41" i="3"/>
  <c r="P41" i="3" s="1"/>
  <c r="V41" i="3" s="1"/>
  <c r="W41" i="3" s="1"/>
  <c r="O41" i="3"/>
  <c r="M41" i="5"/>
  <c r="I42" i="5"/>
  <c r="J41" i="5"/>
  <c r="N41" i="5" s="1"/>
  <c r="T41" i="5" s="1"/>
  <c r="U41" i="5" s="1"/>
  <c r="K42" i="5"/>
  <c r="L41" i="5"/>
  <c r="P41" i="5" s="1"/>
  <c r="V41" i="5" s="1"/>
  <c r="W41" i="5" s="1"/>
  <c r="O41" i="5"/>
  <c r="M41" i="4"/>
  <c r="I42" i="4"/>
  <c r="J41" i="4"/>
  <c r="N41" i="4" s="1"/>
  <c r="T41" i="4" s="1"/>
  <c r="U41" i="4" s="1"/>
  <c r="K42" i="4"/>
  <c r="L41" i="4"/>
  <c r="P41" i="4" s="1"/>
  <c r="V41" i="4" s="1"/>
  <c r="W41" i="4" s="1"/>
  <c r="O41" i="4"/>
  <c r="M41" i="1" l="1"/>
  <c r="I42" i="1"/>
  <c r="J41" i="1"/>
  <c r="N41" i="1" s="1"/>
  <c r="T41" i="1" s="1"/>
  <c r="U41" i="1" s="1"/>
  <c r="K42" i="1"/>
  <c r="L41" i="1"/>
  <c r="P41" i="1" s="1"/>
  <c r="V41" i="1" s="1"/>
  <c r="W41" i="1" s="1"/>
  <c r="O41" i="1"/>
  <c r="L42" i="3"/>
  <c r="P42" i="3" s="1"/>
  <c r="V42" i="3" s="1"/>
  <c r="W42" i="3" s="1"/>
  <c r="O42" i="3"/>
  <c r="M42" i="3"/>
  <c r="J42" i="3"/>
  <c r="N42" i="3" s="1"/>
  <c r="T42" i="3" s="1"/>
  <c r="U42" i="3" s="1"/>
  <c r="L42" i="5"/>
  <c r="P42" i="5" s="1"/>
  <c r="V42" i="5" s="1"/>
  <c r="W42" i="5" s="1"/>
  <c r="O42" i="5"/>
  <c r="M42" i="5"/>
  <c r="J42" i="5"/>
  <c r="N42" i="5" s="1"/>
  <c r="T42" i="5" s="1"/>
  <c r="U42" i="5" s="1"/>
  <c r="L42" i="4"/>
  <c r="P42" i="4" s="1"/>
  <c r="V42" i="4" s="1"/>
  <c r="W42" i="4" s="1"/>
  <c r="O42" i="4"/>
  <c r="M42" i="4"/>
  <c r="J42" i="4"/>
  <c r="N42" i="4" s="1"/>
  <c r="T42" i="4" s="1"/>
  <c r="U42" i="4" s="1"/>
  <c r="O42" i="1" l="1"/>
  <c r="L42" i="1"/>
  <c r="P42" i="1" s="1"/>
  <c r="V42" i="1" s="1"/>
  <c r="W42" i="1" s="1"/>
  <c r="M42" i="1"/>
  <c r="J42" i="1"/>
  <c r="N42" i="1" s="1"/>
  <c r="T42" i="1" s="1"/>
  <c r="U42" i="1" s="1"/>
</calcChain>
</file>

<file path=xl/sharedStrings.xml><?xml version="1.0" encoding="utf-8"?>
<sst xmlns="http://schemas.openxmlformats.org/spreadsheetml/2006/main" count="515" uniqueCount="136">
  <si>
    <t>Part number</t>
  </si>
  <si>
    <t>Description</t>
  </si>
  <si>
    <t>Current Draw Quiescent</t>
  </si>
  <si>
    <t>Current Draw Alarm</t>
  </si>
  <si>
    <t>Quantity</t>
  </si>
  <si>
    <t>Current Total Alarm</t>
  </si>
  <si>
    <t>Current Total Quiesent</t>
  </si>
  <si>
    <t>Loop Length 1mm multicore</t>
  </si>
  <si>
    <t>Loop Length 1.5mm multicore</t>
  </si>
  <si>
    <t>Char Wire</t>
  </si>
  <si>
    <t>Char Wire + Conatct</t>
  </si>
  <si>
    <t>Char Wire + Contact</t>
  </si>
  <si>
    <t>Detector per section</t>
  </si>
  <si>
    <t>Current draw AVE</t>
  </si>
  <si>
    <t>Current per sec</t>
  </si>
  <si>
    <t>Volt Drop</t>
  </si>
  <si>
    <t>Volt Drop X 12</t>
  </si>
  <si>
    <t>ZA830</t>
  </si>
  <si>
    <t>Addressable Multisensor - EN54 Certified</t>
  </si>
  <si>
    <t>ZA830CO</t>
  </si>
  <si>
    <t>Addressable Multisensor with CO &amp; Pre-Alarm function</t>
  </si>
  <si>
    <t>ZA831</t>
  </si>
  <si>
    <t>Addressable Multisensor with Sounder Beacon - EN54 Certified</t>
  </si>
  <si>
    <t>CHAMELEON MINI REPEATER -NETWORKED</t>
  </si>
  <si>
    <t>GEKKO Mini Repeater for Networks</t>
  </si>
  <si>
    <t>CHAMELEON DISPLAY REPEATER -SINGLE USE</t>
  </si>
  <si>
    <t>GEKKO Single use Repeater</t>
  </si>
  <si>
    <t xml:space="preserve">OCTO+ - 1 LOOP </t>
  </si>
  <si>
    <t>OCTO+ Addressable Panel 1 Loop 2.4 Amp PSU</t>
  </si>
  <si>
    <t>528-E</t>
  </si>
  <si>
    <t>GFE-REM-IND-C</t>
  </si>
  <si>
    <t>Conventional Minidisc Remote Indicator</t>
  </si>
  <si>
    <t>GFE-REM-IND-A</t>
  </si>
  <si>
    <t>Addressable Remote Indicator</t>
  </si>
  <si>
    <t>GFE-AD-ISO</t>
  </si>
  <si>
    <t>Addressable Stand Alone Loop Isolator</t>
  </si>
  <si>
    <t>I/O-ISO</t>
  </si>
  <si>
    <t>Addressable INPUT / OUTPUT Module</t>
  </si>
  <si>
    <t>MAINS I/O</t>
  </si>
  <si>
    <t>Addressable Mains Switching INPUT / OUTPUT Module</t>
  </si>
  <si>
    <t>INPUT</t>
  </si>
  <si>
    <t>Addressable INPUT MODULE</t>
  </si>
  <si>
    <t>LSCISO</t>
  </si>
  <si>
    <t xml:space="preserve">ZMU </t>
  </si>
  <si>
    <t>Addressable Zone Monitoring Unit</t>
  </si>
  <si>
    <t>4 INPUT</t>
  </si>
  <si>
    <t>Addressable 4 Input</t>
  </si>
  <si>
    <t>8 INPUT</t>
  </si>
  <si>
    <t>Addressable 8 Input</t>
  </si>
  <si>
    <t>CCPI 8 ZONES</t>
  </si>
  <si>
    <t>Addressable Conventional Control Panel Interface Up To 8 Zones</t>
  </si>
  <si>
    <t>SPRINKLER SWITCH</t>
  </si>
  <si>
    <t>Addressable Sprinkler Switch Module</t>
  </si>
  <si>
    <t>GFE-MCPE-A</t>
  </si>
  <si>
    <t>Addressable Call Point Red Resettable IP24</t>
  </si>
  <si>
    <t>GFE-MCPE-AI</t>
  </si>
  <si>
    <t>Addressable Call Point Red Resettable IP24 with Loop Isolator</t>
  </si>
  <si>
    <t>VALKYRIE AS</t>
  </si>
  <si>
    <t>Addressable VALKYRIE AS Sounder IP21 (RED)</t>
  </si>
  <si>
    <t>VALKYRIE AB</t>
  </si>
  <si>
    <t>Addressable VALKYRIE AB Beacon IP21 (RED)</t>
  </si>
  <si>
    <t>VALKYRIE ASB</t>
  </si>
  <si>
    <t>Addressable VALKYRIE ASB Sounder Beacon IP21 (RED)</t>
  </si>
  <si>
    <t>VALKYRIE ASI</t>
  </si>
  <si>
    <t>Addressable VALKYRIE ASI Sounder IP21 with Isolator (RED)</t>
  </si>
  <si>
    <t>VALKYRIE ABI</t>
  </si>
  <si>
    <t>Addressable VALKYRIE ABI Beacon IP21 with Isolator (RED)</t>
  </si>
  <si>
    <t>VALKYRIE ASBI</t>
  </si>
  <si>
    <t>VULCAN 2 AS</t>
  </si>
  <si>
    <t>Addressable Vulcan AS Sounder IP21 (RED)</t>
  </si>
  <si>
    <t>VULCAN 2 AB</t>
  </si>
  <si>
    <t>Addressable Vulcan AB Beacon IP21 (RED)</t>
  </si>
  <si>
    <t>VULCAN 2 ASB</t>
  </si>
  <si>
    <t>Addressable Vulcan ASB Sounder Beacon IP21 (RED)</t>
  </si>
  <si>
    <t>GFE P.A. VOX -A</t>
  </si>
  <si>
    <t>Addressable P.A. Speaker Amplifier Dual Gang Box</t>
  </si>
  <si>
    <t>VALKYRIE VOX - A</t>
  </si>
  <si>
    <t>VALKYRIE Addressable Voice Sounder IP21 (RED)</t>
  </si>
  <si>
    <t>VALKYRIE VOX - AB</t>
  </si>
  <si>
    <t>VALKYRIE Addressable Voice Sounder Beacon IP21 (RED)</t>
  </si>
  <si>
    <t>VULCAN 2 VOX - A</t>
  </si>
  <si>
    <t>VULCAN Addressable Voice Sounder IP21 (RED)</t>
  </si>
  <si>
    <t>VULCAN 2 VOX - AB</t>
  </si>
  <si>
    <t>VULCAN Addressable Voice Sounder Beacon IP21 (RED)</t>
  </si>
  <si>
    <t>GFE-DHA-ISOLATOR</t>
  </si>
  <si>
    <t>Loop total dveices</t>
  </si>
  <si>
    <t xml:space="preserve">Total quiesent current draw </t>
  </si>
  <si>
    <t>Total alarm current draw mA</t>
  </si>
  <si>
    <t>Contact reistance</t>
  </si>
  <si>
    <t xml:space="preserve">Addressable VALKYRIE ASBI Sounder Beacon IP21 with Isolator </t>
  </si>
  <si>
    <t>Addressable Magnetic Door Holder (200N) - ULOW POWER</t>
  </si>
  <si>
    <t>Loop Resistance ohm</t>
  </si>
  <si>
    <t>Contact resistance</t>
  </si>
  <si>
    <t>Project:</t>
  </si>
  <si>
    <t>Loop:</t>
  </si>
  <si>
    <t>Loop Description:</t>
  </si>
  <si>
    <t>GREEN CELLS BELOW INDICATE MAXIMUM PERMISSABLE LOOP LENGTH</t>
  </si>
  <si>
    <t>DETECTORS</t>
  </si>
  <si>
    <t>PANELS</t>
  </si>
  <si>
    <t>LOOP POWERED BEAMS</t>
  </si>
  <si>
    <t>VOICE SOUNDERS</t>
  </si>
  <si>
    <t>CALL POINTS</t>
  </si>
  <si>
    <t>LINE MODULES</t>
  </si>
  <si>
    <t>REMOTE INDICATORS</t>
  </si>
  <si>
    <t>GEKKO</t>
  </si>
  <si>
    <t>GEKKO Addressable 2.4 Amp PSU</t>
  </si>
  <si>
    <t>NODE PLUS</t>
  </si>
  <si>
    <t>MAM</t>
  </si>
  <si>
    <t>Addressable Manually Addressed Module</t>
  </si>
  <si>
    <t>I/O</t>
  </si>
  <si>
    <t>Addressable I/O Module with Isolator &amp; Dual Gang Box</t>
  </si>
  <si>
    <t>QUAD ZMU</t>
  </si>
  <si>
    <t>Addressable Conventional Zone Monitoring Unit</t>
  </si>
  <si>
    <t>STANDALONE SOUNDER/BEACONS</t>
  </si>
  <si>
    <t>Loop total devices (excl panels &amp; repeaters)</t>
  </si>
  <si>
    <t>DOOR HOLDERS</t>
  </si>
  <si>
    <t>Addressable Opto Isolated Loop Sounder Controller (Ext Power)</t>
  </si>
  <si>
    <t>PLEASE NOTE THE FOLLOWING:</t>
  </si>
  <si>
    <t>INSTRUCTIONS:</t>
  </si>
  <si>
    <t>3) Complete the calculation for one loop at a time.</t>
  </si>
  <si>
    <t>2) Enter project details in the Project Header fields.</t>
  </si>
  <si>
    <t>See example below:</t>
  </si>
  <si>
    <t>- Values given in this Loop Load Calculator must only be used as a guide as site conditions may influence results.</t>
  </si>
  <si>
    <t>- Installers must perform their own tests of the system to confirm successful operation of the system.</t>
  </si>
  <si>
    <t>1) The sheet is protected. Data can only be entered into the Green fields</t>
  </si>
  <si>
    <t>4) Populate the table with all the devices on the loop.</t>
  </si>
  <si>
    <r>
      <t>5) The sheet will indicate the maximum permissible cable Length for both 1mm</t>
    </r>
    <r>
      <rPr>
        <sz val="11"/>
        <color theme="1"/>
        <rFont val="Calibri"/>
        <family val="2"/>
      </rPr>
      <t xml:space="preserve">² and 1.5mm² cable. </t>
    </r>
  </si>
  <si>
    <t>In this example, the maximum cable return length for 1mm² cable is 950m and 1,350m for 1.5mm².</t>
  </si>
  <si>
    <t>6) The sheet will also indicate the expected maximum Loop Resistance which must be checked against actual loop resistance as measured with a multi-meter.</t>
  </si>
  <si>
    <t>The maximum expected loop resistance is 14.86 and 14.90 Ohms respectively.</t>
  </si>
  <si>
    <t>FIREBEAM BLUE</t>
  </si>
  <si>
    <r>
      <t xml:space="preserve">Firebeam Blue - distance  of 7 - 70 meters </t>
    </r>
    <r>
      <rPr>
        <b/>
        <sz val="10"/>
        <color rgb="FFFF0000"/>
        <rFont val="Arial"/>
        <family val="2"/>
      </rPr>
      <t>(Maximum of 6 per Loop)</t>
    </r>
  </si>
  <si>
    <t>Total alarm current draw mA (Max 900mA)</t>
  </si>
  <si>
    <t>Total quiesent current draw mA (Max 150mA)</t>
  </si>
  <si>
    <t>- This model assumes that the installation is SANS 10139 compliant.</t>
  </si>
  <si>
    <t>7) The sheet will also indicate if the loop loading in quiescent and alarm condition is compliant.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</si>
</sst>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436]\ #,##0.00;[Red][$R-436]\ \-#,##0.0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FF0000"/>
      <name val="Arial"/>
      <family val="2"/>
    </font>
    <font>
      <b/>
      <sz val="2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10"/>
        <bgColor indexed="53"/>
      </patternFill>
    </fill>
    <fill>
      <patternFill patternType="solid">
        <fgColor theme="0"/>
        <bgColor indexed="53"/>
      </patternFill>
    </fill>
    <fill>
      <patternFill patternType="solid">
        <fgColor rgb="FF0070C0"/>
        <bgColor indexed="5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34998626667073579"/>
        <bgColor indexed="53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-0.249977111117893"/>
        <bgColor indexed="53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5" fillId="0" borderId="2" xfId="0" applyFont="1" applyBorder="1"/>
    <xf numFmtId="0" fontId="5" fillId="11" borderId="9" xfId="0" applyFont="1" applyFill="1" applyBorder="1"/>
    <xf numFmtId="0" fontId="5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top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vertical="center" wrapText="1"/>
    </xf>
    <xf numFmtId="0" fontId="2" fillId="11" borderId="4" xfId="0" applyFont="1" applyFill="1" applyBorder="1" applyAlignment="1">
      <alignment vertical="center" wrapText="1"/>
    </xf>
    <xf numFmtId="0" fontId="4" fillId="11" borderId="9" xfId="0" applyFont="1" applyFill="1" applyBorder="1" applyAlignment="1">
      <alignment horizontal="left" vertical="center" wrapText="1"/>
    </xf>
    <xf numFmtId="0" fontId="5" fillId="11" borderId="10" xfId="0" applyFont="1" applyFill="1" applyBorder="1"/>
    <xf numFmtId="2" fontId="5" fillId="0" borderId="2" xfId="0" applyNumberFormat="1" applyFont="1" applyBorder="1"/>
    <xf numFmtId="0" fontId="5" fillId="8" borderId="2" xfId="0" applyFont="1" applyFill="1" applyBorder="1"/>
    <xf numFmtId="2" fontId="5" fillId="8" borderId="2" xfId="0" applyNumberFormat="1" applyFont="1" applyFill="1" applyBorder="1"/>
    <xf numFmtId="164" fontId="5" fillId="5" borderId="2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2" xfId="0" applyFont="1" applyFill="1" applyBorder="1"/>
    <xf numFmtId="0" fontId="5" fillId="9" borderId="2" xfId="0" applyFont="1" applyFill="1" applyBorder="1"/>
    <xf numFmtId="164" fontId="4" fillId="5" borderId="2" xfId="0" applyNumberFormat="1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5" fillId="5" borderId="0" xfId="0" applyFont="1" applyFill="1"/>
    <xf numFmtId="2" fontId="5" fillId="0" borderId="0" xfId="0" applyNumberFormat="1" applyFont="1"/>
    <xf numFmtId="0" fontId="4" fillId="5" borderId="2" xfId="0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6" borderId="2" xfId="0" applyFont="1" applyFill="1" applyBorder="1"/>
    <xf numFmtId="0" fontId="2" fillId="8" borderId="2" xfId="0" applyFont="1" applyFill="1" applyBorder="1" applyAlignment="1">
      <alignment horizontal="left" vertical="center" wrapText="1"/>
    </xf>
    <xf numFmtId="0" fontId="6" fillId="8" borderId="2" xfId="0" applyFont="1" applyFill="1" applyBorder="1"/>
    <xf numFmtId="0" fontId="3" fillId="12" borderId="1" xfId="1" applyFont="1" applyFill="1" applyBorder="1" applyAlignment="1">
      <alignment horizontal="center" vertical="center" wrapText="1"/>
    </xf>
    <xf numFmtId="0" fontId="3" fillId="12" borderId="3" xfId="1" applyFont="1" applyFill="1" applyBorder="1" applyAlignment="1">
      <alignment horizontal="center" vertical="center" wrapText="1"/>
    </xf>
    <xf numFmtId="0" fontId="5" fillId="13" borderId="2" xfId="0" applyFont="1" applyFill="1" applyBorder="1"/>
    <xf numFmtId="2" fontId="5" fillId="13" borderId="2" xfId="0" applyNumberFormat="1" applyFont="1" applyFill="1" applyBorder="1"/>
    <xf numFmtId="0" fontId="9" fillId="0" borderId="0" xfId="0" applyFont="1" applyAlignment="1" applyProtection="1">
      <alignment vertical="top"/>
      <protection locked="0"/>
    </xf>
    <xf numFmtId="0" fontId="0" fillId="8" borderId="0" xfId="0" applyFill="1"/>
    <xf numFmtId="0" fontId="12" fillId="8" borderId="0" xfId="0" applyFont="1" applyFill="1"/>
    <xf numFmtId="0" fontId="11" fillId="0" borderId="0" xfId="0" applyFont="1"/>
    <xf numFmtId="0" fontId="9" fillId="14" borderId="0" xfId="0" applyFont="1" applyFill="1" applyProtection="1">
      <protection locked="0"/>
    </xf>
    <xf numFmtId="0" fontId="9" fillId="14" borderId="0" xfId="0" applyFont="1" applyFill="1" applyAlignment="1" applyProtection="1">
      <alignment horizontal="left"/>
      <protection locked="0"/>
    </xf>
    <xf numFmtId="0" fontId="0" fillId="14" borderId="0" xfId="0" applyFill="1"/>
    <xf numFmtId="0" fontId="11" fillId="0" borderId="0" xfId="0" quotePrefix="1" applyFont="1"/>
    <xf numFmtId="0" fontId="8" fillId="0" borderId="0" xfId="0" applyFont="1" applyAlignment="1">
      <alignment horizontal="center"/>
    </xf>
    <xf numFmtId="0" fontId="5" fillId="14" borderId="2" xfId="0" applyFont="1" applyFill="1" applyBorder="1" applyProtection="1">
      <protection locked="0"/>
    </xf>
    <xf numFmtId="0" fontId="5" fillId="11" borderId="9" xfId="0" applyFont="1" applyFill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0" fontId="6" fillId="8" borderId="2" xfId="0" applyFont="1" applyFill="1" applyBorder="1" applyProtection="1">
      <protection locked="0"/>
    </xf>
    <xf numFmtId="0" fontId="5" fillId="8" borderId="2" xfId="0" applyFont="1" applyFill="1" applyBorder="1" applyProtection="1">
      <protection locked="0"/>
    </xf>
    <xf numFmtId="165" fontId="6" fillId="0" borderId="2" xfId="0" applyNumberFormat="1" applyFont="1" applyBorder="1"/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48"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13364" cy="80554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13364" cy="805543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</xdr:colOff>
      <xdr:row>22</xdr:row>
      <xdr:rowOff>129540</xdr:rowOff>
    </xdr:from>
    <xdr:to>
      <xdr:col>13</xdr:col>
      <xdr:colOff>160871</xdr:colOff>
      <xdr:row>44</xdr:row>
      <xdr:rowOff>106180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3787140"/>
          <a:ext cx="8428571" cy="40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3" name="Picture 2">
          <a:extLst>
            <a:ext uri="{FF2B5EF4-FFF2-40B4-BE49-F238E27FC236}">
              <a16:creationId xmlns:a16="http://schemas.microsoft.com/office/drawing/2014/main" id="{5187C8C5-0D7D-408D-B065-7387857F4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4" name="Picture 3">
          <a:extLst>
            <a:ext uri="{FF2B5EF4-FFF2-40B4-BE49-F238E27FC236}">
              <a16:creationId xmlns:a16="http://schemas.microsoft.com/office/drawing/2014/main" id="{0B12D0C1-9CC5-4E9F-9140-AF98AE7AA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5" name="Picture 4">
          <a:extLst>
            <a:ext uri="{FF2B5EF4-FFF2-40B4-BE49-F238E27FC236}">
              <a16:creationId xmlns:a16="http://schemas.microsoft.com/office/drawing/2014/main" id="{64B43814-0DE5-414F-980C-2390E9689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6" name="Picture 5">
          <a:extLst>
            <a:ext uri="{FF2B5EF4-FFF2-40B4-BE49-F238E27FC236}">
              <a16:creationId xmlns:a16="http://schemas.microsoft.com/office/drawing/2014/main" id="{3C9336AF-4B72-491F-8ECF-E882E24C5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4" name="Picture 3">
          <a:extLst>
            <a:ext uri="{FF2B5EF4-FFF2-40B4-BE49-F238E27FC236}">
              <a16:creationId xmlns:a16="http://schemas.microsoft.com/office/drawing/2014/main" id="{049B92C8-76EF-424E-9653-5162554CC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5" name="Picture 4">
          <a:extLst>
            <a:ext uri="{FF2B5EF4-FFF2-40B4-BE49-F238E27FC236}">
              <a16:creationId xmlns:a16="http://schemas.microsoft.com/office/drawing/2014/main" id="{30B6BFDF-69B4-4E4A-99CE-2EA4D34B9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6" name="Picture 5">
          <a:extLst>
            <a:ext uri="{FF2B5EF4-FFF2-40B4-BE49-F238E27FC236}">
              <a16:creationId xmlns:a16="http://schemas.microsoft.com/office/drawing/2014/main" id="{6DDA2C45-26DA-417A-AFCE-0C289887D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7" name="Picture 6">
          <a:extLst>
            <a:ext uri="{FF2B5EF4-FFF2-40B4-BE49-F238E27FC236}">
              <a16:creationId xmlns:a16="http://schemas.microsoft.com/office/drawing/2014/main" id="{71794C69-6D8B-43B8-864A-3F4F5830E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8" name="Picture 7">
          <a:extLst>
            <a:ext uri="{FF2B5EF4-FFF2-40B4-BE49-F238E27FC236}">
              <a16:creationId xmlns:a16="http://schemas.microsoft.com/office/drawing/2014/main" id="{B06786C6-9655-46D7-9CD8-F04376648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9" name="Picture 8">
          <a:extLst>
            <a:ext uri="{FF2B5EF4-FFF2-40B4-BE49-F238E27FC236}">
              <a16:creationId xmlns:a16="http://schemas.microsoft.com/office/drawing/2014/main" id="{12330D2F-1F5A-4CE3-9C38-0E59F25F5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0" name="Picture 9">
          <a:extLst>
            <a:ext uri="{FF2B5EF4-FFF2-40B4-BE49-F238E27FC236}">
              <a16:creationId xmlns:a16="http://schemas.microsoft.com/office/drawing/2014/main" id="{F5D3F283-37B1-4F48-BCAC-00EFA693F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1" name="Picture 10">
          <a:extLst>
            <a:ext uri="{FF2B5EF4-FFF2-40B4-BE49-F238E27FC236}">
              <a16:creationId xmlns:a16="http://schemas.microsoft.com/office/drawing/2014/main" id="{C33FFB8D-2396-4E19-BA3D-D2FE61ED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2" name="Picture 11">
          <a:extLst>
            <a:ext uri="{FF2B5EF4-FFF2-40B4-BE49-F238E27FC236}">
              <a16:creationId xmlns:a16="http://schemas.microsoft.com/office/drawing/2014/main" id="{3F56C6CD-6441-4366-9111-2389FCC4A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3" name="Picture 12">
          <a:extLst>
            <a:ext uri="{FF2B5EF4-FFF2-40B4-BE49-F238E27FC236}">
              <a16:creationId xmlns:a16="http://schemas.microsoft.com/office/drawing/2014/main" id="{CEFFF415-8AA1-497E-B412-360375FB9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4" name="Picture 13">
          <a:extLst>
            <a:ext uri="{FF2B5EF4-FFF2-40B4-BE49-F238E27FC236}">
              <a16:creationId xmlns:a16="http://schemas.microsoft.com/office/drawing/2014/main" id="{4BBA27AD-ACE5-46B1-AEE5-9D486175B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4" name="Picture 3">
          <a:extLst>
            <a:ext uri="{FF2B5EF4-FFF2-40B4-BE49-F238E27FC236}">
              <a16:creationId xmlns:a16="http://schemas.microsoft.com/office/drawing/2014/main" id="{5ABE6FB6-F504-4055-84DC-95F7E438C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5" name="Picture 4">
          <a:extLst>
            <a:ext uri="{FF2B5EF4-FFF2-40B4-BE49-F238E27FC236}">
              <a16:creationId xmlns:a16="http://schemas.microsoft.com/office/drawing/2014/main" id="{225E8461-E974-4F8D-BFEF-209CD8DCF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6" name="Picture 5">
          <a:extLst>
            <a:ext uri="{FF2B5EF4-FFF2-40B4-BE49-F238E27FC236}">
              <a16:creationId xmlns:a16="http://schemas.microsoft.com/office/drawing/2014/main" id="{67C3C0D7-E3E7-42C6-9ECE-2257E8987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7" name="Picture 6">
          <a:extLst>
            <a:ext uri="{FF2B5EF4-FFF2-40B4-BE49-F238E27FC236}">
              <a16:creationId xmlns:a16="http://schemas.microsoft.com/office/drawing/2014/main" id="{293D13AE-F4A4-41BD-AA2D-A64DFA0BC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8" name="Picture 7">
          <a:extLst>
            <a:ext uri="{FF2B5EF4-FFF2-40B4-BE49-F238E27FC236}">
              <a16:creationId xmlns:a16="http://schemas.microsoft.com/office/drawing/2014/main" id="{2FD04B85-5857-4242-802D-AA13701D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9" name="Picture 8">
          <a:extLst>
            <a:ext uri="{FF2B5EF4-FFF2-40B4-BE49-F238E27FC236}">
              <a16:creationId xmlns:a16="http://schemas.microsoft.com/office/drawing/2014/main" id="{3DC98498-2143-43DC-9CBF-08EF1D35A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0" name="Picture 9">
          <a:extLst>
            <a:ext uri="{FF2B5EF4-FFF2-40B4-BE49-F238E27FC236}">
              <a16:creationId xmlns:a16="http://schemas.microsoft.com/office/drawing/2014/main" id="{A45FEDBF-5583-4B54-B547-EA7DC2B86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1" name="Picture 10">
          <a:extLst>
            <a:ext uri="{FF2B5EF4-FFF2-40B4-BE49-F238E27FC236}">
              <a16:creationId xmlns:a16="http://schemas.microsoft.com/office/drawing/2014/main" id="{5F34BDB7-5B49-4EFD-95E2-CAEF41E5E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2" name="Picture 11">
          <a:extLst>
            <a:ext uri="{FF2B5EF4-FFF2-40B4-BE49-F238E27FC236}">
              <a16:creationId xmlns:a16="http://schemas.microsoft.com/office/drawing/2014/main" id="{A884D171-A096-499B-8C04-6726824B6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3" name="Picture 12">
          <a:extLst>
            <a:ext uri="{FF2B5EF4-FFF2-40B4-BE49-F238E27FC236}">
              <a16:creationId xmlns:a16="http://schemas.microsoft.com/office/drawing/2014/main" id="{3519E22D-1E97-46C2-973E-1A4F36186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4" name="Picture 13">
          <a:extLst>
            <a:ext uri="{FF2B5EF4-FFF2-40B4-BE49-F238E27FC236}">
              <a16:creationId xmlns:a16="http://schemas.microsoft.com/office/drawing/2014/main" id="{6F510827-33AC-4244-A1FA-FEB36EE37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4" name="Picture 3">
          <a:extLst>
            <a:ext uri="{FF2B5EF4-FFF2-40B4-BE49-F238E27FC236}">
              <a16:creationId xmlns:a16="http://schemas.microsoft.com/office/drawing/2014/main" id="{C120EA2B-440B-48B4-992D-DC2FB6323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5" name="Picture 4">
          <a:extLst>
            <a:ext uri="{FF2B5EF4-FFF2-40B4-BE49-F238E27FC236}">
              <a16:creationId xmlns:a16="http://schemas.microsoft.com/office/drawing/2014/main" id="{EA3D3F80-798E-4847-A692-611D500F6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6" name="Picture 5">
          <a:extLst>
            <a:ext uri="{FF2B5EF4-FFF2-40B4-BE49-F238E27FC236}">
              <a16:creationId xmlns:a16="http://schemas.microsoft.com/office/drawing/2014/main" id="{53F38094-F7D8-458F-8E45-66CC911EC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7" name="Picture 6">
          <a:extLst>
            <a:ext uri="{FF2B5EF4-FFF2-40B4-BE49-F238E27FC236}">
              <a16:creationId xmlns:a16="http://schemas.microsoft.com/office/drawing/2014/main" id="{B6135994-8C99-4562-A25B-C728B6906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8" name="Picture 7">
          <a:extLst>
            <a:ext uri="{FF2B5EF4-FFF2-40B4-BE49-F238E27FC236}">
              <a16:creationId xmlns:a16="http://schemas.microsoft.com/office/drawing/2014/main" id="{19468705-EDAD-43DB-92A3-2C3060F5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9" name="Picture 8">
          <a:extLst>
            <a:ext uri="{FF2B5EF4-FFF2-40B4-BE49-F238E27FC236}">
              <a16:creationId xmlns:a16="http://schemas.microsoft.com/office/drawing/2014/main" id="{A33B575F-C28A-4662-B638-F9FFE1871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  <xdr:oneCellAnchor>
    <xdr:from>
      <xdr:col>0</xdr:col>
      <xdr:colOff>82890</xdr:colOff>
      <xdr:row>0</xdr:row>
      <xdr:rowOff>42749</xdr:rowOff>
    </xdr:from>
    <xdr:ext cx="3513364" cy="805543"/>
    <xdr:pic>
      <xdr:nvPicPr>
        <xdr:cNvPr id="10" name="Picture 9">
          <a:extLst>
            <a:ext uri="{FF2B5EF4-FFF2-40B4-BE49-F238E27FC236}">
              <a16:creationId xmlns:a16="http://schemas.microsoft.com/office/drawing/2014/main" id="{BF6599A1-6471-4570-8FCA-201B05460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90" y="42749"/>
          <a:ext cx="3513364" cy="8055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J22"/>
  <sheetViews>
    <sheetView showGridLines="0" tabSelected="1" zoomScale="85" zoomScaleNormal="85" workbookViewId="0">
      <selection activeCell="D8" sqref="D8"/>
    </sheetView>
  </sheetViews>
  <sheetFormatPr defaultRowHeight="15" x14ac:dyDescent="0.25"/>
  <cols>
    <col min="7" max="7" width="14.7109375" customWidth="1"/>
  </cols>
  <sheetData>
    <row r="7" spans="1:10" x14ac:dyDescent="0.25">
      <c r="A7" s="41" t="s">
        <v>117</v>
      </c>
      <c r="B7" s="40"/>
      <c r="C7" s="40"/>
    </row>
    <row r="8" spans="1:10" x14ac:dyDescent="0.25">
      <c r="A8" s="46" t="s">
        <v>122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x14ac:dyDescent="0.25">
      <c r="A9" s="46" t="s">
        <v>123</v>
      </c>
      <c r="B9" s="42"/>
      <c r="C9" s="42"/>
      <c r="D9" s="42"/>
      <c r="E9" s="42"/>
      <c r="F9" s="42"/>
      <c r="G9" s="42"/>
      <c r="H9" s="42"/>
      <c r="I9" s="42"/>
      <c r="J9" s="42"/>
    </row>
    <row r="10" spans="1:10" x14ac:dyDescent="0.25">
      <c r="A10" s="46" t="s">
        <v>134</v>
      </c>
    </row>
    <row r="12" spans="1:10" x14ac:dyDescent="0.25">
      <c r="A12" s="42" t="s">
        <v>118</v>
      </c>
    </row>
    <row r="13" spans="1:10" x14ac:dyDescent="0.25">
      <c r="A13" t="s">
        <v>124</v>
      </c>
      <c r="H13" s="45"/>
    </row>
    <row r="14" spans="1:10" x14ac:dyDescent="0.25">
      <c r="A14" t="s">
        <v>120</v>
      </c>
    </row>
    <row r="15" spans="1:10" x14ac:dyDescent="0.25">
      <c r="A15" t="s">
        <v>119</v>
      </c>
    </row>
    <row r="16" spans="1:10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128</v>
      </c>
    </row>
    <row r="19" spans="1:1" x14ac:dyDescent="0.25">
      <c r="A19" t="s">
        <v>135</v>
      </c>
    </row>
    <row r="20" spans="1:1" x14ac:dyDescent="0.25">
      <c r="A20" t="s">
        <v>121</v>
      </c>
    </row>
    <row r="21" spans="1:1" x14ac:dyDescent="0.25">
      <c r="A21" s="42" t="s">
        <v>127</v>
      </c>
    </row>
    <row r="22" spans="1:1" x14ac:dyDescent="0.25">
      <c r="A22" s="42" t="s">
        <v>129</v>
      </c>
    </row>
  </sheetData>
  <sheetProtection algorithmName="SHA-512" hashValue="P/i9kyGSvD0eDfX3JIVwpMVSPXxk0rX4l8i2sFbGlZOBfY/u9lO/bqLAPM/7hfaP6JfyB5DNFy1d0T0uaQXikw==" saltValue="YKWEVsb+nx4bXDk+Hw5BgA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71"/>
  <sheetViews>
    <sheetView showGridLines="0" zoomScale="70" zoomScaleNormal="70" workbookViewId="0">
      <pane ySplit="8" topLeftCell="A9" activePane="bottomLeft" state="frozen"/>
      <selection pane="bottomLeft" activeCell="E10" sqref="E10"/>
    </sheetView>
  </sheetViews>
  <sheetFormatPr defaultColWidth="37.140625" defaultRowHeight="24.75" customHeight="1" x14ac:dyDescent="0.2"/>
  <cols>
    <col min="1" max="1" width="45.85546875" style="3" customWidth="1"/>
    <col min="2" max="2" width="62.28515625" style="3" customWidth="1"/>
    <col min="3" max="3" width="12.42578125" style="3" customWidth="1"/>
    <col min="4" max="4" width="14.28515625" style="3" customWidth="1"/>
    <col min="5" max="5" width="12.7109375" style="51" bestFit="1" customWidth="1"/>
    <col min="6" max="6" width="12.85546875" style="3" bestFit="1" customWidth="1"/>
    <col min="7" max="7" width="13.140625" style="3" customWidth="1"/>
    <col min="8" max="8" width="10.5703125" style="3" customWidth="1"/>
    <col min="9" max="9" width="18.28515625" style="3" customWidth="1"/>
    <col min="10" max="10" width="16.85546875" style="3" customWidth="1"/>
    <col min="11" max="11" width="16.28515625" style="3" customWidth="1"/>
    <col min="12" max="12" width="15.140625" style="3" customWidth="1"/>
    <col min="13" max="13" width="13.85546875" style="3" hidden="1" customWidth="1"/>
    <col min="14" max="14" width="10.140625" style="3" hidden="1" customWidth="1"/>
    <col min="15" max="15" width="10" style="3" hidden="1" customWidth="1"/>
    <col min="16" max="17" width="10.42578125" style="3" hidden="1" customWidth="1"/>
    <col min="18" max="18" width="9.85546875" style="3" hidden="1" customWidth="1"/>
    <col min="19" max="19" width="10.28515625" style="3" hidden="1" customWidth="1"/>
    <col min="20" max="23" width="13.85546875" style="3" hidden="1" customWidth="1"/>
    <col min="24" max="16384" width="37.140625" style="3"/>
  </cols>
  <sheetData>
    <row r="2" spans="1:23" ht="24.75" customHeight="1" x14ac:dyDescent="0.5">
      <c r="A2" s="47"/>
      <c r="B2" s="47"/>
      <c r="C2" s="47"/>
      <c r="D2" s="47"/>
      <c r="E2" s="50"/>
      <c r="F2" s="47"/>
      <c r="G2" s="47"/>
      <c r="H2" s="47"/>
      <c r="I2" s="47"/>
      <c r="J2" s="47"/>
      <c r="K2" s="47"/>
      <c r="L2" s="47"/>
    </row>
    <row r="4" spans="1:23" ht="24.75" customHeight="1" x14ac:dyDescent="0.35">
      <c r="A4" s="4" t="s">
        <v>93</v>
      </c>
      <c r="B4" s="43"/>
    </row>
    <row r="5" spans="1:23" ht="23.25" x14ac:dyDescent="0.35">
      <c r="A5" s="4" t="s">
        <v>94</v>
      </c>
      <c r="B5" s="44"/>
    </row>
    <row r="6" spans="1:23" ht="24" thickBot="1" x14ac:dyDescent="0.4">
      <c r="A6" s="5" t="s">
        <v>95</v>
      </c>
      <c r="B6" s="44"/>
    </row>
    <row r="7" spans="1:23" ht="41.45" customHeight="1" thickBot="1" x14ac:dyDescent="0.25">
      <c r="A7" s="5"/>
      <c r="B7" s="39"/>
      <c r="I7" s="56" t="s">
        <v>96</v>
      </c>
      <c r="J7" s="57"/>
      <c r="K7" s="57"/>
      <c r="L7" s="58"/>
    </row>
    <row r="8" spans="1:23" ht="48" customHeight="1" x14ac:dyDescent="0.2">
      <c r="A8" s="6" t="s">
        <v>0</v>
      </c>
      <c r="B8" s="6" t="s">
        <v>1</v>
      </c>
      <c r="C8" s="6" t="s">
        <v>2</v>
      </c>
      <c r="D8" s="7" t="s">
        <v>3</v>
      </c>
      <c r="E8" s="52" t="s">
        <v>4</v>
      </c>
      <c r="F8" s="8" t="s">
        <v>5</v>
      </c>
      <c r="G8" s="8" t="s">
        <v>6</v>
      </c>
      <c r="I8" s="35" t="s">
        <v>7</v>
      </c>
      <c r="J8" s="36" t="s">
        <v>91</v>
      </c>
      <c r="K8" s="9" t="s">
        <v>8</v>
      </c>
      <c r="L8" s="10" t="s">
        <v>91</v>
      </c>
      <c r="M8" s="11" t="s">
        <v>9</v>
      </c>
      <c r="N8" s="11" t="s">
        <v>10</v>
      </c>
      <c r="O8" s="11" t="s">
        <v>9</v>
      </c>
      <c r="P8" s="11" t="s">
        <v>11</v>
      </c>
      <c r="Q8" s="12" t="s">
        <v>12</v>
      </c>
      <c r="R8" s="12" t="s">
        <v>13</v>
      </c>
      <c r="S8" s="12" t="s">
        <v>14</v>
      </c>
      <c r="T8" s="12" t="s">
        <v>15</v>
      </c>
      <c r="U8" s="12" t="s">
        <v>16</v>
      </c>
      <c r="V8" s="12" t="s">
        <v>15</v>
      </c>
      <c r="W8" s="12" t="s">
        <v>16</v>
      </c>
    </row>
    <row r="9" spans="1:23" ht="12.75" x14ac:dyDescent="0.2">
      <c r="A9" s="13" t="s">
        <v>98</v>
      </c>
      <c r="B9" s="14"/>
      <c r="C9" s="2"/>
      <c r="D9" s="2"/>
      <c r="E9" s="49"/>
      <c r="F9" s="2"/>
      <c r="G9" s="15"/>
      <c r="I9" s="1">
        <f>+(IF(D61="LOOP FAIL","LOOP OVERLOAD",150))</f>
        <v>150</v>
      </c>
      <c r="J9" s="16">
        <f>0.0172*(I9/1.2) + C64</f>
        <v>2.15</v>
      </c>
      <c r="K9" s="1">
        <f>+(IF(D61="LOOP FAIL","LOOP OVERLOAD",150))</f>
        <v>150</v>
      </c>
      <c r="L9" s="16">
        <f>0.0172*(K9/1.7) + C64</f>
        <v>1.5176470588235293</v>
      </c>
      <c r="M9" s="17">
        <f t="shared" ref="M9:M42" si="0" xml:space="preserve"> 0.0177*(I9/1.5)</f>
        <v>1.77</v>
      </c>
      <c r="N9" s="18">
        <f t="shared" ref="N9:N42" si="1">J9</f>
        <v>2.15</v>
      </c>
      <c r="O9" s="17">
        <f t="shared" ref="O9:O42" si="2" xml:space="preserve"> 0.0177*(K9/2)</f>
        <v>1.3275000000000001</v>
      </c>
      <c r="P9" s="18">
        <f t="shared" ref="P9:P42" si="3">L9</f>
        <v>1.5176470588235293</v>
      </c>
      <c r="Q9" s="17">
        <f>E66/12</f>
        <v>0</v>
      </c>
      <c r="R9" s="17" t="e">
        <f>D68/E66</f>
        <v>#DIV/0!</v>
      </c>
      <c r="S9" s="17" t="e">
        <f t="shared" ref="S9:S42" si="4">R9*Q9</f>
        <v>#DIV/0!</v>
      </c>
      <c r="T9" s="17" t="e">
        <f t="shared" ref="T9:T14" si="5">S9*(N9/12)</f>
        <v>#DIV/0!</v>
      </c>
      <c r="U9" s="17" t="e">
        <f t="shared" ref="U9:U42" si="6">T9*12</f>
        <v>#DIV/0!</v>
      </c>
      <c r="V9" s="17" t="e">
        <f t="shared" ref="V9:V14" si="7">S9*(P9/12)</f>
        <v>#DIV/0!</v>
      </c>
      <c r="W9" s="17" t="e">
        <f t="shared" ref="W9:W42" si="8">V9*12</f>
        <v>#DIV/0!</v>
      </c>
    </row>
    <row r="10" spans="1:23" ht="12.75" x14ac:dyDescent="0.2">
      <c r="A10" s="19" t="s">
        <v>104</v>
      </c>
      <c r="B10" s="20" t="s">
        <v>105</v>
      </c>
      <c r="C10" s="21">
        <v>65</v>
      </c>
      <c r="D10" s="21">
        <v>65</v>
      </c>
      <c r="E10" s="48"/>
      <c r="F10" s="22">
        <v>0</v>
      </c>
      <c r="G10" s="22">
        <f>E10*C10</f>
        <v>0</v>
      </c>
      <c r="I10" s="1">
        <f t="shared" ref="I10:I25" si="9">I9+50</f>
        <v>200</v>
      </c>
      <c r="J10" s="16">
        <f>0.0172*(I10/1.2) + C64</f>
        <v>2.8666666666666671</v>
      </c>
      <c r="K10" s="1">
        <f t="shared" ref="K10:K35" si="10">K9+50</f>
        <v>200</v>
      </c>
      <c r="L10" s="16">
        <f>0.0172*(K10/1.7) + C64</f>
        <v>2.0235294117647062</v>
      </c>
      <c r="M10" s="17">
        <f t="shared" si="0"/>
        <v>2.3600000000000003</v>
      </c>
      <c r="N10" s="18">
        <f t="shared" si="1"/>
        <v>2.8666666666666671</v>
      </c>
      <c r="O10" s="17">
        <f t="shared" si="2"/>
        <v>1.77</v>
      </c>
      <c r="P10" s="18">
        <f t="shared" si="3"/>
        <v>2.0235294117647062</v>
      </c>
      <c r="Q10" s="17">
        <f>E66/12</f>
        <v>0</v>
      </c>
      <c r="R10" s="17" t="e">
        <f>D68/E66</f>
        <v>#DIV/0!</v>
      </c>
      <c r="S10" s="17" t="e">
        <f t="shared" si="4"/>
        <v>#DIV/0!</v>
      </c>
      <c r="T10" s="17" t="e">
        <f t="shared" si="5"/>
        <v>#DIV/0!</v>
      </c>
      <c r="U10" s="17" t="e">
        <f t="shared" si="6"/>
        <v>#DIV/0!</v>
      </c>
      <c r="V10" s="17" t="e">
        <f t="shared" si="7"/>
        <v>#DIV/0!</v>
      </c>
      <c r="W10" s="17" t="e">
        <f t="shared" si="8"/>
        <v>#DIV/0!</v>
      </c>
    </row>
    <row r="11" spans="1:23" ht="12.75" x14ac:dyDescent="0.2">
      <c r="A11" s="19" t="s">
        <v>23</v>
      </c>
      <c r="B11" s="20" t="s">
        <v>24</v>
      </c>
      <c r="C11" s="21">
        <v>65</v>
      </c>
      <c r="D11" s="21">
        <v>65</v>
      </c>
      <c r="E11" s="48"/>
      <c r="F11" s="22">
        <f>E11*D11</f>
        <v>0</v>
      </c>
      <c r="G11" s="22">
        <f>E11*C11</f>
        <v>0</v>
      </c>
      <c r="I11" s="1">
        <f t="shared" si="9"/>
        <v>250</v>
      </c>
      <c r="J11" s="16">
        <f>0.0172*(I11/1.2) + C64</f>
        <v>3.5833333333333335</v>
      </c>
      <c r="K11" s="1">
        <f t="shared" si="10"/>
        <v>250</v>
      </c>
      <c r="L11" s="16">
        <f>0.0172*(K11/1.7) + C64</f>
        <v>2.5294117647058822</v>
      </c>
      <c r="M11" s="17">
        <f t="shared" si="0"/>
        <v>2.9499999999999997</v>
      </c>
      <c r="N11" s="18">
        <f t="shared" si="1"/>
        <v>3.5833333333333335</v>
      </c>
      <c r="O11" s="17">
        <f t="shared" si="2"/>
        <v>2.2124999999999999</v>
      </c>
      <c r="P11" s="18">
        <f t="shared" si="3"/>
        <v>2.5294117647058822</v>
      </c>
      <c r="Q11" s="17">
        <f>E66/12</f>
        <v>0</v>
      </c>
      <c r="R11" s="17" t="e">
        <f>D68/E66</f>
        <v>#DIV/0!</v>
      </c>
      <c r="S11" s="17" t="e">
        <f t="shared" si="4"/>
        <v>#DIV/0!</v>
      </c>
      <c r="T11" s="17" t="e">
        <f t="shared" si="5"/>
        <v>#DIV/0!</v>
      </c>
      <c r="U11" s="17" t="e">
        <f t="shared" si="6"/>
        <v>#DIV/0!</v>
      </c>
      <c r="V11" s="17" t="e">
        <f t="shared" si="7"/>
        <v>#DIV/0!</v>
      </c>
      <c r="W11" s="17" t="e">
        <f t="shared" si="8"/>
        <v>#DIV/0!</v>
      </c>
    </row>
    <row r="12" spans="1:23" ht="12.75" x14ac:dyDescent="0.2">
      <c r="A12" s="19" t="s">
        <v>25</v>
      </c>
      <c r="B12" s="20" t="s">
        <v>26</v>
      </c>
      <c r="C12" s="21">
        <v>65</v>
      </c>
      <c r="D12" s="21">
        <v>65</v>
      </c>
      <c r="E12" s="48"/>
      <c r="F12" s="22">
        <f>E12*D12</f>
        <v>0</v>
      </c>
      <c r="G12" s="22">
        <f>E12*C12</f>
        <v>0</v>
      </c>
      <c r="I12" s="1">
        <f t="shared" si="9"/>
        <v>300</v>
      </c>
      <c r="J12" s="16">
        <f>0.0172*(I12/1.2) + C64</f>
        <v>4.3</v>
      </c>
      <c r="K12" s="1">
        <f t="shared" si="10"/>
        <v>300</v>
      </c>
      <c r="L12" s="16">
        <f>0.0172*(K12/1.7) + C64</f>
        <v>3.0352941176470587</v>
      </c>
      <c r="M12" s="17">
        <f t="shared" si="0"/>
        <v>3.54</v>
      </c>
      <c r="N12" s="18">
        <f t="shared" si="1"/>
        <v>4.3</v>
      </c>
      <c r="O12" s="17">
        <f t="shared" si="2"/>
        <v>2.6550000000000002</v>
      </c>
      <c r="P12" s="18">
        <f t="shared" si="3"/>
        <v>3.0352941176470587</v>
      </c>
      <c r="Q12" s="17">
        <f>E66/12</f>
        <v>0</v>
      </c>
      <c r="R12" s="17" t="e">
        <f>D68/E66</f>
        <v>#DIV/0!</v>
      </c>
      <c r="S12" s="17" t="e">
        <f t="shared" si="4"/>
        <v>#DIV/0!</v>
      </c>
      <c r="T12" s="17" t="e">
        <f t="shared" si="5"/>
        <v>#DIV/0!</v>
      </c>
      <c r="U12" s="17" t="e">
        <f t="shared" si="6"/>
        <v>#DIV/0!</v>
      </c>
      <c r="V12" s="17" t="e">
        <f t="shared" si="7"/>
        <v>#DIV/0!</v>
      </c>
      <c r="W12" s="17" t="e">
        <f t="shared" si="8"/>
        <v>#DIV/0!</v>
      </c>
    </row>
    <row r="13" spans="1:23" ht="12.75" x14ac:dyDescent="0.2">
      <c r="A13" s="23" t="s">
        <v>27</v>
      </c>
      <c r="B13" s="20" t="s">
        <v>28</v>
      </c>
      <c r="C13" s="21">
        <v>80</v>
      </c>
      <c r="D13" s="21">
        <v>80</v>
      </c>
      <c r="E13" s="48"/>
      <c r="F13" s="22">
        <f>E13*D13</f>
        <v>0</v>
      </c>
      <c r="G13" s="22">
        <f>E13*C13</f>
        <v>0</v>
      </c>
      <c r="I13" s="1">
        <f t="shared" si="9"/>
        <v>350</v>
      </c>
      <c r="J13" s="16">
        <f>0.0172*(I13/1.2) + C64</f>
        <v>5.0166666666666666</v>
      </c>
      <c r="K13" s="1">
        <f t="shared" si="10"/>
        <v>350</v>
      </c>
      <c r="L13" s="16">
        <f>0.0172*(K13/1.7) + C64</f>
        <v>3.5411764705882351</v>
      </c>
      <c r="M13" s="17">
        <f t="shared" si="0"/>
        <v>4.13</v>
      </c>
      <c r="N13" s="18">
        <f t="shared" si="1"/>
        <v>5.0166666666666666</v>
      </c>
      <c r="O13" s="17">
        <f t="shared" si="2"/>
        <v>3.0975000000000001</v>
      </c>
      <c r="P13" s="18">
        <f t="shared" si="3"/>
        <v>3.5411764705882351</v>
      </c>
      <c r="Q13" s="17">
        <f>E66/12</f>
        <v>0</v>
      </c>
      <c r="R13" s="17" t="e">
        <f>D68/E66</f>
        <v>#DIV/0!</v>
      </c>
      <c r="S13" s="17" t="e">
        <f t="shared" si="4"/>
        <v>#DIV/0!</v>
      </c>
      <c r="T13" s="17" t="e">
        <f t="shared" si="5"/>
        <v>#DIV/0!</v>
      </c>
      <c r="U13" s="17" t="e">
        <f t="shared" si="6"/>
        <v>#DIV/0!</v>
      </c>
      <c r="V13" s="17" t="e">
        <f t="shared" si="7"/>
        <v>#DIV/0!</v>
      </c>
      <c r="W13" s="17" t="e">
        <f t="shared" si="8"/>
        <v>#DIV/0!</v>
      </c>
    </row>
    <row r="14" spans="1:23" ht="12.75" x14ac:dyDescent="0.2">
      <c r="A14" s="19" t="s">
        <v>29</v>
      </c>
      <c r="B14" s="20" t="s">
        <v>106</v>
      </c>
      <c r="C14" s="21">
        <v>80</v>
      </c>
      <c r="D14" s="21">
        <v>80</v>
      </c>
      <c r="E14" s="48"/>
      <c r="F14" s="22">
        <f>E14*D14</f>
        <v>0</v>
      </c>
      <c r="G14" s="22">
        <f>E14*C14</f>
        <v>0</v>
      </c>
      <c r="I14" s="1">
        <f t="shared" si="9"/>
        <v>400</v>
      </c>
      <c r="J14" s="16">
        <f>0.0172*(I14/1.2) + C64</f>
        <v>5.7333333333333343</v>
      </c>
      <c r="K14" s="1">
        <f t="shared" si="10"/>
        <v>400</v>
      </c>
      <c r="L14" s="16">
        <f>0.0172*(K14/1.7) + C64</f>
        <v>4.0470588235294125</v>
      </c>
      <c r="M14" s="17">
        <f t="shared" si="0"/>
        <v>4.7200000000000006</v>
      </c>
      <c r="N14" s="18">
        <f t="shared" si="1"/>
        <v>5.7333333333333343</v>
      </c>
      <c r="O14" s="17">
        <f t="shared" si="2"/>
        <v>3.54</v>
      </c>
      <c r="P14" s="18">
        <f t="shared" si="3"/>
        <v>4.0470588235294125</v>
      </c>
      <c r="Q14" s="17">
        <f>E66/12</f>
        <v>0</v>
      </c>
      <c r="R14" s="17" t="e">
        <f>D68/E66</f>
        <v>#DIV/0!</v>
      </c>
      <c r="S14" s="17" t="e">
        <f t="shared" si="4"/>
        <v>#DIV/0!</v>
      </c>
      <c r="T14" s="17" t="e">
        <f t="shared" si="5"/>
        <v>#DIV/0!</v>
      </c>
      <c r="U14" s="17" t="e">
        <f t="shared" si="6"/>
        <v>#DIV/0!</v>
      </c>
      <c r="V14" s="17" t="e">
        <f t="shared" si="7"/>
        <v>#DIV/0!</v>
      </c>
      <c r="W14" s="17" t="e">
        <f t="shared" si="8"/>
        <v>#DIV/0!</v>
      </c>
    </row>
    <row r="15" spans="1:23" ht="12.75" x14ac:dyDescent="0.2">
      <c r="A15" s="13" t="s">
        <v>97</v>
      </c>
      <c r="B15" s="14"/>
      <c r="C15" s="2"/>
      <c r="D15" s="2"/>
      <c r="E15" s="49"/>
      <c r="F15" s="2"/>
      <c r="G15" s="15"/>
      <c r="I15" s="1">
        <f t="shared" si="9"/>
        <v>450</v>
      </c>
      <c r="J15" s="16">
        <f>0.0172*(I15/1.2) + C64</f>
        <v>6.45</v>
      </c>
      <c r="K15" s="1">
        <f t="shared" si="10"/>
        <v>450</v>
      </c>
      <c r="L15" s="16">
        <f>0.0172*(K15/1.7) + C64</f>
        <v>4.552941176470588</v>
      </c>
      <c r="M15" s="17">
        <f t="shared" si="0"/>
        <v>5.3100000000000005</v>
      </c>
      <c r="N15" s="18">
        <f t="shared" si="1"/>
        <v>6.45</v>
      </c>
      <c r="O15" s="17">
        <f t="shared" si="2"/>
        <v>3.9824999999999999</v>
      </c>
      <c r="P15" s="18">
        <f t="shared" si="3"/>
        <v>4.552941176470588</v>
      </c>
      <c r="Q15" s="17">
        <f>E66/12</f>
        <v>0</v>
      </c>
      <c r="R15" s="17" t="e">
        <f>D68/E66</f>
        <v>#DIV/0!</v>
      </c>
      <c r="S15" s="17" t="e">
        <f t="shared" si="4"/>
        <v>#DIV/0!</v>
      </c>
      <c r="T15" s="3" t="e">
        <f t="shared" ref="T15:T42" si="11">(S15*(N15/12))*1.4</f>
        <v>#DIV/0!</v>
      </c>
      <c r="U15" s="17" t="e">
        <f t="shared" si="6"/>
        <v>#DIV/0!</v>
      </c>
      <c r="V15" s="3" t="e">
        <f t="shared" ref="V15:V42" si="12">(S15*(P15/12))*1.4</f>
        <v>#DIV/0!</v>
      </c>
      <c r="W15" s="17" t="e">
        <f t="shared" si="8"/>
        <v>#DIV/0!</v>
      </c>
    </row>
    <row r="16" spans="1:23" ht="12.75" x14ac:dyDescent="0.2">
      <c r="A16" s="24" t="s">
        <v>17</v>
      </c>
      <c r="B16" s="20" t="s">
        <v>18</v>
      </c>
      <c r="C16" s="21">
        <v>0.55000000000000004</v>
      </c>
      <c r="D16" s="21"/>
      <c r="E16" s="48"/>
      <c r="F16" s="22">
        <f>E16*D16</f>
        <v>0</v>
      </c>
      <c r="G16" s="22">
        <f>E16*C16</f>
        <v>0</v>
      </c>
      <c r="I16" s="1">
        <f t="shared" si="9"/>
        <v>500</v>
      </c>
      <c r="J16" s="16">
        <f>0.0172*(I16/1.2) + C64</f>
        <v>7.166666666666667</v>
      </c>
      <c r="K16" s="1">
        <f t="shared" si="10"/>
        <v>500</v>
      </c>
      <c r="L16" s="16">
        <f>0.0172*(K16/1.7) + C64</f>
        <v>5.0588235294117645</v>
      </c>
      <c r="M16" s="17">
        <f t="shared" si="0"/>
        <v>5.8999999999999995</v>
      </c>
      <c r="N16" s="18">
        <f t="shared" si="1"/>
        <v>7.166666666666667</v>
      </c>
      <c r="O16" s="17">
        <f t="shared" si="2"/>
        <v>4.4249999999999998</v>
      </c>
      <c r="P16" s="18">
        <f t="shared" si="3"/>
        <v>5.0588235294117645</v>
      </c>
      <c r="Q16" s="17">
        <f>E66/12</f>
        <v>0</v>
      </c>
      <c r="R16" s="17" t="e">
        <f>D68/E66</f>
        <v>#DIV/0!</v>
      </c>
      <c r="S16" s="17" t="e">
        <f t="shared" si="4"/>
        <v>#DIV/0!</v>
      </c>
      <c r="T16" s="3" t="e">
        <f t="shared" si="11"/>
        <v>#DIV/0!</v>
      </c>
      <c r="U16" s="17" t="e">
        <f t="shared" si="6"/>
        <v>#DIV/0!</v>
      </c>
      <c r="V16" s="3" t="e">
        <f t="shared" si="12"/>
        <v>#DIV/0!</v>
      </c>
      <c r="W16" s="17" t="e">
        <f t="shared" si="8"/>
        <v>#DIV/0!</v>
      </c>
    </row>
    <row r="17" spans="1:23" ht="12.75" x14ac:dyDescent="0.2">
      <c r="A17" s="24" t="s">
        <v>19</v>
      </c>
      <c r="B17" s="20" t="s">
        <v>20</v>
      </c>
      <c r="C17" s="21">
        <v>0.65</v>
      </c>
      <c r="D17" s="21"/>
      <c r="E17" s="48"/>
      <c r="F17" s="22">
        <f>E17*D17</f>
        <v>0</v>
      </c>
      <c r="G17" s="22">
        <f>E17*C17</f>
        <v>0</v>
      </c>
      <c r="I17" s="1">
        <f t="shared" si="9"/>
        <v>550</v>
      </c>
      <c r="J17" s="16">
        <f>0.0172*(I17/1.2) + C64</f>
        <v>7.8833333333333337</v>
      </c>
      <c r="K17" s="1">
        <f t="shared" si="10"/>
        <v>550</v>
      </c>
      <c r="L17" s="16">
        <f>0.0172*(K17/1.7) + C64</f>
        <v>5.5647058823529418</v>
      </c>
      <c r="M17" s="17">
        <f t="shared" si="0"/>
        <v>6.49</v>
      </c>
      <c r="N17" s="18">
        <f t="shared" si="1"/>
        <v>7.8833333333333337</v>
      </c>
      <c r="O17" s="17">
        <f t="shared" si="2"/>
        <v>4.8674999999999997</v>
      </c>
      <c r="P17" s="18">
        <f t="shared" si="3"/>
        <v>5.5647058823529418</v>
      </c>
      <c r="Q17" s="17">
        <f>E66/12</f>
        <v>0</v>
      </c>
      <c r="R17" s="17" t="e">
        <f>D68/E66</f>
        <v>#DIV/0!</v>
      </c>
      <c r="S17" s="17" t="e">
        <f t="shared" si="4"/>
        <v>#DIV/0!</v>
      </c>
      <c r="T17" s="3" t="e">
        <f t="shared" si="11"/>
        <v>#DIV/0!</v>
      </c>
      <c r="U17" s="17" t="e">
        <f t="shared" si="6"/>
        <v>#DIV/0!</v>
      </c>
      <c r="V17" s="3" t="e">
        <f t="shared" si="12"/>
        <v>#DIV/0!</v>
      </c>
      <c r="W17" s="17" t="e">
        <f t="shared" si="8"/>
        <v>#DIV/0!</v>
      </c>
    </row>
    <row r="18" spans="1:23" ht="12.75" x14ac:dyDescent="0.2">
      <c r="A18" s="21" t="s">
        <v>21</v>
      </c>
      <c r="B18" s="25" t="s">
        <v>22</v>
      </c>
      <c r="C18" s="21">
        <v>0.55000000000000004</v>
      </c>
      <c r="D18" s="21">
        <v>8.9</v>
      </c>
      <c r="E18" s="48"/>
      <c r="F18" s="22">
        <f>E18*D18</f>
        <v>0</v>
      </c>
      <c r="G18" s="22">
        <f>E18*C18</f>
        <v>0</v>
      </c>
      <c r="I18" s="1">
        <f t="shared" si="9"/>
        <v>600</v>
      </c>
      <c r="J18" s="16">
        <f>0.0172*(I18/1.2) + C64</f>
        <v>8.6</v>
      </c>
      <c r="K18" s="1">
        <f t="shared" si="10"/>
        <v>600</v>
      </c>
      <c r="L18" s="16">
        <f>0.0172*(K18/1.7) + C64</f>
        <v>6.0705882352941174</v>
      </c>
      <c r="M18" s="17">
        <f t="shared" si="0"/>
        <v>7.08</v>
      </c>
      <c r="N18" s="18">
        <f t="shared" si="1"/>
        <v>8.6</v>
      </c>
      <c r="O18" s="17">
        <f t="shared" si="2"/>
        <v>5.3100000000000005</v>
      </c>
      <c r="P18" s="18">
        <f t="shared" si="3"/>
        <v>6.0705882352941174</v>
      </c>
      <c r="Q18" s="17">
        <f>E66/12</f>
        <v>0</v>
      </c>
      <c r="R18" s="17" t="e">
        <f>D68/E66</f>
        <v>#DIV/0!</v>
      </c>
      <c r="S18" s="17" t="e">
        <f t="shared" si="4"/>
        <v>#DIV/0!</v>
      </c>
      <c r="T18" s="3" t="e">
        <f t="shared" si="11"/>
        <v>#DIV/0!</v>
      </c>
      <c r="U18" s="17" t="e">
        <f t="shared" si="6"/>
        <v>#DIV/0!</v>
      </c>
      <c r="V18" s="3" t="e">
        <f t="shared" si="12"/>
        <v>#DIV/0!</v>
      </c>
      <c r="W18" s="17" t="e">
        <f t="shared" si="8"/>
        <v>#DIV/0!</v>
      </c>
    </row>
    <row r="19" spans="1:23" ht="12.75" x14ac:dyDescent="0.2">
      <c r="A19" s="13" t="s">
        <v>103</v>
      </c>
      <c r="B19" s="14"/>
      <c r="C19" s="2"/>
      <c r="D19" s="2"/>
      <c r="E19" s="49"/>
      <c r="F19" s="2"/>
      <c r="G19" s="15"/>
      <c r="I19" s="1">
        <f t="shared" si="9"/>
        <v>650</v>
      </c>
      <c r="J19" s="16">
        <f>0.0172*(I19/1.2) + C64</f>
        <v>9.3166666666666682</v>
      </c>
      <c r="K19" s="1">
        <f t="shared" si="10"/>
        <v>650</v>
      </c>
      <c r="L19" s="16">
        <f>0.0172*(K19/1.7) + C64</f>
        <v>6.5764705882352947</v>
      </c>
      <c r="M19" s="17">
        <f t="shared" si="0"/>
        <v>7.67</v>
      </c>
      <c r="N19" s="18">
        <f t="shared" si="1"/>
        <v>9.3166666666666682</v>
      </c>
      <c r="O19" s="17">
        <f t="shared" si="2"/>
        <v>5.7525000000000004</v>
      </c>
      <c r="P19" s="18">
        <f t="shared" si="3"/>
        <v>6.5764705882352947</v>
      </c>
      <c r="Q19" s="17">
        <f>E66/12</f>
        <v>0</v>
      </c>
      <c r="R19" s="17" t="e">
        <f>D68/E66</f>
        <v>#DIV/0!</v>
      </c>
      <c r="S19" s="17" t="e">
        <f t="shared" si="4"/>
        <v>#DIV/0!</v>
      </c>
      <c r="T19" s="3" t="e">
        <f t="shared" si="11"/>
        <v>#DIV/0!</v>
      </c>
      <c r="U19" s="17" t="e">
        <f t="shared" si="6"/>
        <v>#DIV/0!</v>
      </c>
      <c r="V19" s="3" t="e">
        <f t="shared" si="12"/>
        <v>#DIV/0!</v>
      </c>
      <c r="W19" s="17" t="e">
        <f t="shared" si="8"/>
        <v>#DIV/0!</v>
      </c>
    </row>
    <row r="20" spans="1:23" ht="12.75" x14ac:dyDescent="0.2">
      <c r="A20" s="19" t="s">
        <v>30</v>
      </c>
      <c r="B20" s="20" t="s">
        <v>31</v>
      </c>
      <c r="C20" s="21"/>
      <c r="D20" s="21">
        <v>2</v>
      </c>
      <c r="E20" s="48"/>
      <c r="F20" s="22">
        <f>E20*D20</f>
        <v>0</v>
      </c>
      <c r="G20" s="22">
        <f>E20*C20</f>
        <v>0</v>
      </c>
      <c r="I20" s="1">
        <f t="shared" si="9"/>
        <v>700</v>
      </c>
      <c r="J20" s="16">
        <f>0.0172*(I20/1.2) + C64</f>
        <v>10.033333333333333</v>
      </c>
      <c r="K20" s="1">
        <f t="shared" si="10"/>
        <v>700</v>
      </c>
      <c r="L20" s="16">
        <f>0.0172*(K20/1.7) + C64</f>
        <v>7.0823529411764703</v>
      </c>
      <c r="M20" s="17">
        <f t="shared" si="0"/>
        <v>8.26</v>
      </c>
      <c r="N20" s="18">
        <f t="shared" si="1"/>
        <v>10.033333333333333</v>
      </c>
      <c r="O20" s="17">
        <f t="shared" si="2"/>
        <v>6.1950000000000003</v>
      </c>
      <c r="P20" s="18">
        <f t="shared" si="3"/>
        <v>7.0823529411764703</v>
      </c>
      <c r="Q20" s="17">
        <f>E66/12</f>
        <v>0</v>
      </c>
      <c r="R20" s="17" t="e">
        <f>D68/E66</f>
        <v>#DIV/0!</v>
      </c>
      <c r="S20" s="17" t="e">
        <f t="shared" si="4"/>
        <v>#DIV/0!</v>
      </c>
      <c r="T20" s="3" t="e">
        <f t="shared" si="11"/>
        <v>#DIV/0!</v>
      </c>
      <c r="U20" s="17" t="e">
        <f t="shared" si="6"/>
        <v>#DIV/0!</v>
      </c>
      <c r="V20" s="3" t="e">
        <f t="shared" si="12"/>
        <v>#DIV/0!</v>
      </c>
      <c r="W20" s="17" t="e">
        <f t="shared" si="8"/>
        <v>#DIV/0!</v>
      </c>
    </row>
    <row r="21" spans="1:23" ht="12.75" x14ac:dyDescent="0.2">
      <c r="A21" s="19" t="s">
        <v>32</v>
      </c>
      <c r="B21" s="20" t="s">
        <v>33</v>
      </c>
      <c r="C21" s="21">
        <v>0.3</v>
      </c>
      <c r="D21" s="21">
        <v>7</v>
      </c>
      <c r="E21" s="48"/>
      <c r="F21" s="22">
        <f>E21*D21</f>
        <v>0</v>
      </c>
      <c r="G21" s="22">
        <f>E21*C21</f>
        <v>0</v>
      </c>
      <c r="I21" s="1">
        <f t="shared" si="9"/>
        <v>750</v>
      </c>
      <c r="J21" s="16">
        <f>0.0172*(I21/1.2) + C64</f>
        <v>10.75</v>
      </c>
      <c r="K21" s="1">
        <f t="shared" si="10"/>
        <v>750</v>
      </c>
      <c r="L21" s="16">
        <f>0.0172*(K21/1.7) + C64</f>
        <v>7.5882352941176476</v>
      </c>
      <c r="M21" s="17">
        <f t="shared" si="0"/>
        <v>8.85</v>
      </c>
      <c r="N21" s="18">
        <f t="shared" si="1"/>
        <v>10.75</v>
      </c>
      <c r="O21" s="17">
        <f xml:space="preserve"> 0.0177*(K21/2)</f>
        <v>6.6375000000000002</v>
      </c>
      <c r="P21" s="18">
        <f t="shared" si="3"/>
        <v>7.5882352941176476</v>
      </c>
      <c r="Q21" s="17">
        <f>E66/12</f>
        <v>0</v>
      </c>
      <c r="R21" s="17" t="e">
        <f>D68/E66</f>
        <v>#DIV/0!</v>
      </c>
      <c r="S21" s="17" t="e">
        <f t="shared" si="4"/>
        <v>#DIV/0!</v>
      </c>
      <c r="T21" s="3" t="e">
        <f t="shared" si="11"/>
        <v>#DIV/0!</v>
      </c>
      <c r="U21" s="17" t="e">
        <f t="shared" si="6"/>
        <v>#DIV/0!</v>
      </c>
      <c r="V21" s="3" t="e">
        <f t="shared" si="12"/>
        <v>#DIV/0!</v>
      </c>
      <c r="W21" s="17" t="e">
        <f t="shared" si="8"/>
        <v>#DIV/0!</v>
      </c>
    </row>
    <row r="22" spans="1:23" ht="12.75" x14ac:dyDescent="0.2">
      <c r="A22" s="13" t="s">
        <v>102</v>
      </c>
      <c r="B22" s="14"/>
      <c r="C22" s="2"/>
      <c r="D22" s="2"/>
      <c r="E22" s="49"/>
      <c r="F22" s="2"/>
      <c r="G22" s="15"/>
      <c r="I22" s="1">
        <f t="shared" si="9"/>
        <v>800</v>
      </c>
      <c r="J22" s="16">
        <f>0.0172*(I22/1.2) + C64</f>
        <v>11.466666666666669</v>
      </c>
      <c r="K22" s="1">
        <f t="shared" si="10"/>
        <v>800</v>
      </c>
      <c r="L22" s="16">
        <f>0.0172*(K22/1.7) + C64</f>
        <v>8.094117647058825</v>
      </c>
      <c r="M22" s="17">
        <f t="shared" si="0"/>
        <v>9.4400000000000013</v>
      </c>
      <c r="N22" s="18">
        <f t="shared" si="1"/>
        <v>11.466666666666669</v>
      </c>
      <c r="O22" s="17">
        <f t="shared" si="2"/>
        <v>7.08</v>
      </c>
      <c r="P22" s="18">
        <f t="shared" si="3"/>
        <v>8.094117647058825</v>
      </c>
      <c r="Q22" s="17">
        <f>E66/12</f>
        <v>0</v>
      </c>
      <c r="R22" s="17" t="e">
        <f>D68/E66</f>
        <v>#DIV/0!</v>
      </c>
      <c r="S22" s="17" t="e">
        <f t="shared" si="4"/>
        <v>#DIV/0!</v>
      </c>
      <c r="T22" s="3" t="e">
        <f t="shared" si="11"/>
        <v>#DIV/0!</v>
      </c>
      <c r="U22" s="17" t="e">
        <f t="shared" si="6"/>
        <v>#DIV/0!</v>
      </c>
      <c r="V22" s="3" t="e">
        <f t="shared" si="12"/>
        <v>#DIV/0!</v>
      </c>
      <c r="W22" s="17" t="e">
        <f t="shared" si="8"/>
        <v>#DIV/0!</v>
      </c>
    </row>
    <row r="23" spans="1:23" ht="12.75" x14ac:dyDescent="0.2">
      <c r="A23" s="19" t="s">
        <v>107</v>
      </c>
      <c r="B23" s="20" t="s">
        <v>108</v>
      </c>
      <c r="C23" s="21">
        <v>1.8</v>
      </c>
      <c r="D23" s="21">
        <v>12</v>
      </c>
      <c r="E23" s="48"/>
      <c r="F23" s="22">
        <f t="shared" ref="F23:F35" si="13">E23*D23</f>
        <v>0</v>
      </c>
      <c r="G23" s="22">
        <f t="shared" ref="G23:G35" si="14">E23*C23</f>
        <v>0</v>
      </c>
      <c r="I23" s="1">
        <f t="shared" si="9"/>
        <v>850</v>
      </c>
      <c r="J23" s="16">
        <f>0.0172*(I23/1.2) + C64</f>
        <v>12.183333333333334</v>
      </c>
      <c r="K23" s="1">
        <f t="shared" si="10"/>
        <v>850</v>
      </c>
      <c r="L23" s="16">
        <f>0.0172*(K23/1.7) + C64</f>
        <v>8.6</v>
      </c>
      <c r="M23" s="17">
        <f t="shared" si="0"/>
        <v>10.029999999999999</v>
      </c>
      <c r="N23" s="18">
        <f t="shared" si="1"/>
        <v>12.183333333333334</v>
      </c>
      <c r="O23" s="17">
        <f xml:space="preserve"> 0.0177*(K23/2)</f>
        <v>7.5225</v>
      </c>
      <c r="P23" s="18">
        <f t="shared" si="3"/>
        <v>8.6</v>
      </c>
      <c r="Q23" s="17">
        <f>E66/12</f>
        <v>0</v>
      </c>
      <c r="R23" s="17" t="e">
        <f>D68/E66</f>
        <v>#DIV/0!</v>
      </c>
      <c r="S23" s="17" t="e">
        <f t="shared" si="4"/>
        <v>#DIV/0!</v>
      </c>
      <c r="T23" s="3" t="e">
        <f t="shared" si="11"/>
        <v>#DIV/0!</v>
      </c>
      <c r="U23" s="17" t="e">
        <f t="shared" si="6"/>
        <v>#DIV/0!</v>
      </c>
      <c r="V23" s="3" t="e">
        <f t="shared" si="12"/>
        <v>#DIV/0!</v>
      </c>
      <c r="W23" s="17" t="e">
        <f t="shared" si="8"/>
        <v>#DIV/0!</v>
      </c>
    </row>
    <row r="24" spans="1:23" ht="12.75" x14ac:dyDescent="0.2">
      <c r="A24" s="23" t="s">
        <v>109</v>
      </c>
      <c r="B24" s="20" t="s">
        <v>110</v>
      </c>
      <c r="C24" s="21">
        <v>1.3</v>
      </c>
      <c r="D24" s="21">
        <v>2.9</v>
      </c>
      <c r="E24" s="48"/>
      <c r="F24" s="22">
        <f t="shared" si="13"/>
        <v>0</v>
      </c>
      <c r="G24" s="22">
        <f t="shared" si="14"/>
        <v>0</v>
      </c>
      <c r="I24" s="1">
        <f t="shared" si="9"/>
        <v>900</v>
      </c>
      <c r="J24" s="16">
        <f>0.0172*(I24/1.2) + C64</f>
        <v>12.9</v>
      </c>
      <c r="K24" s="1">
        <f t="shared" si="10"/>
        <v>900</v>
      </c>
      <c r="L24" s="16">
        <f>0.0172*(K24/1.7) + C64</f>
        <v>9.1058823529411761</v>
      </c>
      <c r="M24" s="17">
        <f t="shared" si="0"/>
        <v>10.620000000000001</v>
      </c>
      <c r="N24" s="18">
        <f t="shared" si="1"/>
        <v>12.9</v>
      </c>
      <c r="O24" s="17">
        <f t="shared" si="2"/>
        <v>7.9649999999999999</v>
      </c>
      <c r="P24" s="18">
        <f t="shared" si="3"/>
        <v>9.1058823529411761</v>
      </c>
      <c r="Q24" s="17">
        <f>E66/12</f>
        <v>0</v>
      </c>
      <c r="R24" s="17" t="e">
        <f>D68/E66</f>
        <v>#DIV/0!</v>
      </c>
      <c r="S24" s="17" t="e">
        <f t="shared" si="4"/>
        <v>#DIV/0!</v>
      </c>
      <c r="T24" s="3" t="e">
        <f t="shared" si="11"/>
        <v>#DIV/0!</v>
      </c>
      <c r="U24" s="17" t="e">
        <f t="shared" si="6"/>
        <v>#DIV/0!</v>
      </c>
      <c r="V24" s="3" t="e">
        <f t="shared" si="12"/>
        <v>#DIV/0!</v>
      </c>
      <c r="W24" s="17" t="e">
        <f t="shared" si="8"/>
        <v>#DIV/0!</v>
      </c>
    </row>
    <row r="25" spans="1:23" ht="12.75" x14ac:dyDescent="0.2">
      <c r="A25" s="19" t="s">
        <v>34</v>
      </c>
      <c r="B25" s="20" t="s">
        <v>35</v>
      </c>
      <c r="C25" s="21">
        <v>1</v>
      </c>
      <c r="D25" s="21">
        <v>1.65</v>
      </c>
      <c r="E25" s="48"/>
      <c r="F25" s="22">
        <f t="shared" si="13"/>
        <v>0</v>
      </c>
      <c r="G25" s="22">
        <f t="shared" si="14"/>
        <v>0</v>
      </c>
      <c r="I25" s="1">
        <f t="shared" si="9"/>
        <v>950</v>
      </c>
      <c r="J25" s="16">
        <f>0.0172*(I25/1.2) + C64</f>
        <v>13.616666666666667</v>
      </c>
      <c r="K25" s="1">
        <f t="shared" si="10"/>
        <v>950</v>
      </c>
      <c r="L25" s="16">
        <f>0.0172*(K25/1.7) + C64</f>
        <v>9.6117647058823543</v>
      </c>
      <c r="M25" s="17">
        <f t="shared" si="0"/>
        <v>11.21</v>
      </c>
      <c r="N25" s="18">
        <f t="shared" si="1"/>
        <v>13.616666666666667</v>
      </c>
      <c r="O25" s="17">
        <f t="shared" si="2"/>
        <v>8.4075000000000006</v>
      </c>
      <c r="P25" s="18">
        <f t="shared" si="3"/>
        <v>9.6117647058823543</v>
      </c>
      <c r="Q25" s="17">
        <f>E66/12</f>
        <v>0</v>
      </c>
      <c r="R25" s="17" t="e">
        <f>D68/E66</f>
        <v>#DIV/0!</v>
      </c>
      <c r="S25" s="17" t="e">
        <f t="shared" si="4"/>
        <v>#DIV/0!</v>
      </c>
      <c r="T25" s="3" t="e">
        <f t="shared" si="11"/>
        <v>#DIV/0!</v>
      </c>
      <c r="U25" s="17" t="e">
        <f t="shared" si="6"/>
        <v>#DIV/0!</v>
      </c>
      <c r="V25" s="3" t="e">
        <f t="shared" si="12"/>
        <v>#DIV/0!</v>
      </c>
      <c r="W25" s="17" t="e">
        <f t="shared" si="8"/>
        <v>#DIV/0!</v>
      </c>
    </row>
    <row r="26" spans="1:23" ht="12.75" x14ac:dyDescent="0.2">
      <c r="A26" s="19" t="s">
        <v>36</v>
      </c>
      <c r="B26" s="20" t="s">
        <v>37</v>
      </c>
      <c r="C26" s="21">
        <v>0.5</v>
      </c>
      <c r="D26" s="21">
        <v>2</v>
      </c>
      <c r="E26" s="48"/>
      <c r="F26" s="22">
        <f t="shared" si="13"/>
        <v>0</v>
      </c>
      <c r="G26" s="22">
        <f t="shared" si="14"/>
        <v>0</v>
      </c>
      <c r="I26" s="1">
        <f t="shared" ref="I26:K41" si="15">I25+50</f>
        <v>1000</v>
      </c>
      <c r="J26" s="16">
        <f>0.0172*(I26/1.2) + C64</f>
        <v>14.333333333333334</v>
      </c>
      <c r="K26" s="1">
        <f t="shared" si="10"/>
        <v>1000</v>
      </c>
      <c r="L26" s="16">
        <f>0.0172*(K26/1.7) + C64</f>
        <v>10.117647058823529</v>
      </c>
      <c r="M26" s="37">
        <f t="shared" si="0"/>
        <v>11.799999999999999</v>
      </c>
      <c r="N26" s="38">
        <f t="shared" si="1"/>
        <v>14.333333333333334</v>
      </c>
      <c r="O26" s="37">
        <f t="shared" si="2"/>
        <v>8.85</v>
      </c>
      <c r="P26" s="38">
        <f t="shared" si="3"/>
        <v>10.117647058823529</v>
      </c>
      <c r="Q26" s="37">
        <f>E66/12</f>
        <v>0</v>
      </c>
      <c r="R26" s="37" t="e">
        <f>D68/E66</f>
        <v>#DIV/0!</v>
      </c>
      <c r="S26" s="37" t="e">
        <f t="shared" si="4"/>
        <v>#DIV/0!</v>
      </c>
      <c r="T26" s="3" t="e">
        <f t="shared" si="11"/>
        <v>#DIV/0!</v>
      </c>
      <c r="U26" s="37" t="e">
        <f t="shared" si="6"/>
        <v>#DIV/0!</v>
      </c>
      <c r="V26" s="3" t="e">
        <f t="shared" si="12"/>
        <v>#DIV/0!</v>
      </c>
      <c r="W26" s="37" t="e">
        <f t="shared" si="8"/>
        <v>#DIV/0!</v>
      </c>
    </row>
    <row r="27" spans="1:23" ht="12.75" x14ac:dyDescent="0.2">
      <c r="A27" s="19" t="s">
        <v>38</v>
      </c>
      <c r="B27" s="20" t="s">
        <v>39</v>
      </c>
      <c r="C27" s="21">
        <v>1.3</v>
      </c>
      <c r="D27" s="21">
        <v>2.9</v>
      </c>
      <c r="E27" s="48"/>
      <c r="F27" s="22">
        <f t="shared" si="13"/>
        <v>0</v>
      </c>
      <c r="G27" s="22">
        <f t="shared" si="14"/>
        <v>0</v>
      </c>
      <c r="I27" s="1">
        <f t="shared" si="15"/>
        <v>1050</v>
      </c>
      <c r="J27" s="16">
        <f>0.0172*(I27/1.2) + C64</f>
        <v>15.05</v>
      </c>
      <c r="K27" s="1">
        <f t="shared" si="10"/>
        <v>1050</v>
      </c>
      <c r="L27" s="16">
        <f>0.0172*(K27/1.7) + C64</f>
        <v>10.623529411764705</v>
      </c>
      <c r="M27" s="37">
        <f t="shared" si="0"/>
        <v>12.39</v>
      </c>
      <c r="N27" s="38">
        <f t="shared" si="1"/>
        <v>15.05</v>
      </c>
      <c r="O27" s="37">
        <f t="shared" si="2"/>
        <v>9.2925000000000004</v>
      </c>
      <c r="P27" s="38">
        <f t="shared" si="3"/>
        <v>10.623529411764705</v>
      </c>
      <c r="Q27" s="37">
        <f>E66/12</f>
        <v>0</v>
      </c>
      <c r="R27" s="37" t="e">
        <f>D68/E66</f>
        <v>#DIV/0!</v>
      </c>
      <c r="S27" s="37" t="e">
        <f t="shared" si="4"/>
        <v>#DIV/0!</v>
      </c>
      <c r="T27" s="3" t="e">
        <f t="shared" si="11"/>
        <v>#DIV/0!</v>
      </c>
      <c r="U27" s="37" t="e">
        <f t="shared" si="6"/>
        <v>#DIV/0!</v>
      </c>
      <c r="V27" s="3" t="e">
        <f t="shared" si="12"/>
        <v>#DIV/0!</v>
      </c>
      <c r="W27" s="37" t="e">
        <f t="shared" si="8"/>
        <v>#DIV/0!</v>
      </c>
    </row>
    <row r="28" spans="1:23" ht="12.75" x14ac:dyDescent="0.2">
      <c r="A28" s="19" t="s">
        <v>40</v>
      </c>
      <c r="B28" s="20" t="s">
        <v>41</v>
      </c>
      <c r="C28" s="21">
        <v>0.5</v>
      </c>
      <c r="D28" s="21">
        <v>2</v>
      </c>
      <c r="E28" s="48"/>
      <c r="F28" s="22">
        <f t="shared" si="13"/>
        <v>0</v>
      </c>
      <c r="G28" s="22">
        <f t="shared" si="14"/>
        <v>0</v>
      </c>
      <c r="I28" s="1">
        <f t="shared" si="15"/>
        <v>1100</v>
      </c>
      <c r="J28" s="16">
        <f>0.0172*(I28/1.2) + C64</f>
        <v>15.766666666666667</v>
      </c>
      <c r="K28" s="1">
        <f t="shared" si="10"/>
        <v>1100</v>
      </c>
      <c r="L28" s="16">
        <f>0.0172*(K28/1.7) + C64</f>
        <v>11.129411764705884</v>
      </c>
      <c r="M28" s="37">
        <f t="shared" si="0"/>
        <v>12.98</v>
      </c>
      <c r="N28" s="38">
        <f t="shared" si="1"/>
        <v>15.766666666666667</v>
      </c>
      <c r="O28" s="37">
        <f t="shared" si="2"/>
        <v>9.7349999999999994</v>
      </c>
      <c r="P28" s="38">
        <f t="shared" si="3"/>
        <v>11.129411764705884</v>
      </c>
      <c r="Q28" s="37">
        <f>E66/12</f>
        <v>0</v>
      </c>
      <c r="R28" s="37" t="e">
        <f>D68/E66</f>
        <v>#DIV/0!</v>
      </c>
      <c r="S28" s="37" t="e">
        <f t="shared" si="4"/>
        <v>#DIV/0!</v>
      </c>
      <c r="T28" s="3" t="e">
        <f t="shared" si="11"/>
        <v>#DIV/0!</v>
      </c>
      <c r="U28" s="37" t="e">
        <f t="shared" si="6"/>
        <v>#DIV/0!</v>
      </c>
      <c r="V28" s="3" t="e">
        <f t="shared" si="12"/>
        <v>#DIV/0!</v>
      </c>
      <c r="W28" s="37" t="e">
        <f t="shared" si="8"/>
        <v>#DIV/0!</v>
      </c>
    </row>
    <row r="29" spans="1:23" ht="12.75" x14ac:dyDescent="0.2">
      <c r="A29" s="19" t="s">
        <v>42</v>
      </c>
      <c r="B29" s="20" t="s">
        <v>116</v>
      </c>
      <c r="C29" s="21">
        <v>0</v>
      </c>
      <c r="D29" s="21">
        <v>0</v>
      </c>
      <c r="E29" s="48"/>
      <c r="F29" s="22">
        <f t="shared" si="13"/>
        <v>0</v>
      </c>
      <c r="G29" s="22">
        <f t="shared" si="14"/>
        <v>0</v>
      </c>
      <c r="I29" s="1">
        <f t="shared" si="15"/>
        <v>1150</v>
      </c>
      <c r="J29" s="16">
        <f>0.0172*(I29/1.2) + $C64</f>
        <v>16.483333333333334</v>
      </c>
      <c r="K29" s="1">
        <f t="shared" si="10"/>
        <v>1150</v>
      </c>
      <c r="L29" s="16">
        <f>0.0172*(K29/1.7) + C64</f>
        <v>11.63529411764706</v>
      </c>
      <c r="M29" s="37">
        <f t="shared" si="0"/>
        <v>13.57</v>
      </c>
      <c r="N29" s="38">
        <f t="shared" si="1"/>
        <v>16.483333333333334</v>
      </c>
      <c r="O29" s="37">
        <f xml:space="preserve"> 0.0177*(K29/2)</f>
        <v>10.1775</v>
      </c>
      <c r="P29" s="38">
        <f t="shared" si="3"/>
        <v>11.63529411764706</v>
      </c>
      <c r="Q29" s="37">
        <f>E66/12</f>
        <v>0</v>
      </c>
      <c r="R29" s="37" t="e">
        <f>D68/E66</f>
        <v>#DIV/0!</v>
      </c>
      <c r="S29" s="37" t="e">
        <f t="shared" si="4"/>
        <v>#DIV/0!</v>
      </c>
      <c r="T29" s="3" t="e">
        <f t="shared" si="11"/>
        <v>#DIV/0!</v>
      </c>
      <c r="U29" s="37" t="e">
        <f t="shared" si="6"/>
        <v>#DIV/0!</v>
      </c>
      <c r="V29" s="3" t="e">
        <f t="shared" si="12"/>
        <v>#DIV/0!</v>
      </c>
      <c r="W29" s="37" t="e">
        <f t="shared" si="8"/>
        <v>#DIV/0!</v>
      </c>
    </row>
    <row r="30" spans="1:23" ht="12.75" x14ac:dyDescent="0.2">
      <c r="A30" s="19" t="s">
        <v>43</v>
      </c>
      <c r="B30" s="20" t="s">
        <v>44</v>
      </c>
      <c r="C30" s="21">
        <v>1.8</v>
      </c>
      <c r="D30" s="21">
        <v>25</v>
      </c>
      <c r="E30" s="48"/>
      <c r="F30" s="22">
        <f t="shared" si="13"/>
        <v>0</v>
      </c>
      <c r="G30" s="22">
        <f t="shared" si="14"/>
        <v>0</v>
      </c>
      <c r="I30" s="1">
        <f t="shared" si="15"/>
        <v>1200</v>
      </c>
      <c r="J30" s="16">
        <f>0.0172*(I30/1.2) + C64</f>
        <v>17.2</v>
      </c>
      <c r="K30" s="1">
        <f t="shared" si="10"/>
        <v>1200</v>
      </c>
      <c r="L30" s="16">
        <f>0.0172*(K30/1.7) + C64</f>
        <v>12.141176470588235</v>
      </c>
      <c r="M30" s="37">
        <f t="shared" si="0"/>
        <v>14.16</v>
      </c>
      <c r="N30" s="38">
        <f t="shared" si="1"/>
        <v>17.2</v>
      </c>
      <c r="O30" s="37">
        <f t="shared" si="2"/>
        <v>10.620000000000001</v>
      </c>
      <c r="P30" s="38">
        <f t="shared" si="3"/>
        <v>12.141176470588235</v>
      </c>
      <c r="Q30" s="37">
        <f>E66/12</f>
        <v>0</v>
      </c>
      <c r="R30" s="37" t="e">
        <f>D68/E66</f>
        <v>#DIV/0!</v>
      </c>
      <c r="S30" s="37" t="e">
        <f t="shared" si="4"/>
        <v>#DIV/0!</v>
      </c>
      <c r="T30" s="3" t="e">
        <f t="shared" si="11"/>
        <v>#DIV/0!</v>
      </c>
      <c r="U30" s="37" t="e">
        <f t="shared" si="6"/>
        <v>#DIV/0!</v>
      </c>
      <c r="V30" s="3" t="e">
        <f t="shared" si="12"/>
        <v>#DIV/0!</v>
      </c>
      <c r="W30" s="37" t="e">
        <f t="shared" si="8"/>
        <v>#DIV/0!</v>
      </c>
    </row>
    <row r="31" spans="1:23" ht="12.75" x14ac:dyDescent="0.2">
      <c r="A31" s="19" t="s">
        <v>111</v>
      </c>
      <c r="B31" s="20" t="s">
        <v>112</v>
      </c>
      <c r="C31" s="21">
        <v>1.8</v>
      </c>
      <c r="D31" s="21"/>
      <c r="E31" s="48"/>
      <c r="F31" s="22">
        <f t="shared" si="13"/>
        <v>0</v>
      </c>
      <c r="G31" s="22">
        <f t="shared" si="14"/>
        <v>0</v>
      </c>
      <c r="I31" s="1">
        <f t="shared" si="15"/>
        <v>1250</v>
      </c>
      <c r="J31" s="16">
        <f>0.0172*(I31/1.2) + C64</f>
        <v>17.916666666666668</v>
      </c>
      <c r="K31" s="1">
        <f t="shared" si="10"/>
        <v>1250</v>
      </c>
      <c r="L31" s="16">
        <f>0.0172*(K31/1.7) + C64</f>
        <v>12.647058823529413</v>
      </c>
      <c r="M31" s="37">
        <f t="shared" si="0"/>
        <v>14.750000000000002</v>
      </c>
      <c r="N31" s="38">
        <f t="shared" si="1"/>
        <v>17.916666666666668</v>
      </c>
      <c r="O31" s="37">
        <f t="shared" si="2"/>
        <v>11.0625</v>
      </c>
      <c r="P31" s="38">
        <f t="shared" si="3"/>
        <v>12.647058823529413</v>
      </c>
      <c r="Q31" s="37">
        <f>E66/12</f>
        <v>0</v>
      </c>
      <c r="R31" s="37" t="e">
        <f>D68/E66</f>
        <v>#DIV/0!</v>
      </c>
      <c r="S31" s="37" t="e">
        <f t="shared" si="4"/>
        <v>#DIV/0!</v>
      </c>
      <c r="T31" s="3" t="e">
        <f t="shared" si="11"/>
        <v>#DIV/0!</v>
      </c>
      <c r="U31" s="37" t="e">
        <f t="shared" si="6"/>
        <v>#DIV/0!</v>
      </c>
      <c r="V31" s="3" t="e">
        <f t="shared" si="12"/>
        <v>#DIV/0!</v>
      </c>
      <c r="W31" s="37" t="e">
        <f t="shared" si="8"/>
        <v>#DIV/0!</v>
      </c>
    </row>
    <row r="32" spans="1:23" ht="12.75" x14ac:dyDescent="0.2">
      <c r="A32" s="19" t="s">
        <v>45</v>
      </c>
      <c r="B32" s="20" t="s">
        <v>46</v>
      </c>
      <c r="C32" s="21">
        <v>2.6</v>
      </c>
      <c r="D32" s="21"/>
      <c r="E32" s="48"/>
      <c r="F32" s="22">
        <f t="shared" si="13"/>
        <v>0</v>
      </c>
      <c r="G32" s="22">
        <f t="shared" si="14"/>
        <v>0</v>
      </c>
      <c r="I32" s="1">
        <f t="shared" si="15"/>
        <v>1300</v>
      </c>
      <c r="J32" s="16">
        <f>0.0172*(I32/1.2) + C64</f>
        <v>18.633333333333336</v>
      </c>
      <c r="K32" s="1">
        <f t="shared" si="10"/>
        <v>1300</v>
      </c>
      <c r="L32" s="16">
        <f>0.0172*(K32/1.7) + C64</f>
        <v>13.152941176470589</v>
      </c>
      <c r="M32" s="37">
        <f t="shared" si="0"/>
        <v>15.34</v>
      </c>
      <c r="N32" s="38">
        <f t="shared" si="1"/>
        <v>18.633333333333336</v>
      </c>
      <c r="O32" s="37">
        <f t="shared" si="2"/>
        <v>11.505000000000001</v>
      </c>
      <c r="P32" s="38">
        <f t="shared" si="3"/>
        <v>13.152941176470589</v>
      </c>
      <c r="Q32" s="37">
        <f>E66/12</f>
        <v>0</v>
      </c>
      <c r="R32" s="37" t="e">
        <f>D68/E66</f>
        <v>#DIV/0!</v>
      </c>
      <c r="S32" s="37" t="e">
        <f t="shared" si="4"/>
        <v>#DIV/0!</v>
      </c>
      <c r="T32" s="3" t="e">
        <f t="shared" si="11"/>
        <v>#DIV/0!</v>
      </c>
      <c r="U32" s="37" t="e">
        <f t="shared" si="6"/>
        <v>#DIV/0!</v>
      </c>
      <c r="V32" s="3" t="e">
        <f t="shared" si="12"/>
        <v>#DIV/0!</v>
      </c>
      <c r="W32" s="37" t="e">
        <f t="shared" si="8"/>
        <v>#DIV/0!</v>
      </c>
    </row>
    <row r="33" spans="1:23" ht="12.75" x14ac:dyDescent="0.2">
      <c r="A33" s="19" t="s">
        <v>47</v>
      </c>
      <c r="B33" s="20" t="s">
        <v>48</v>
      </c>
      <c r="C33" s="21">
        <v>3.2</v>
      </c>
      <c r="D33" s="21"/>
      <c r="E33" s="48"/>
      <c r="F33" s="22">
        <f t="shared" si="13"/>
        <v>0</v>
      </c>
      <c r="G33" s="22">
        <f t="shared" si="14"/>
        <v>0</v>
      </c>
      <c r="I33" s="1">
        <f t="shared" si="15"/>
        <v>1350</v>
      </c>
      <c r="J33" s="16">
        <f>0.0172*(I33/1.2) + C64</f>
        <v>19.350000000000001</v>
      </c>
      <c r="K33" s="1">
        <f t="shared" si="10"/>
        <v>1350</v>
      </c>
      <c r="L33" s="16">
        <f>0.0172*(K33/1.7) + C64</f>
        <v>13.658823529411764</v>
      </c>
      <c r="M33" s="17">
        <f t="shared" si="0"/>
        <v>15.93</v>
      </c>
      <c r="N33" s="18">
        <f t="shared" si="1"/>
        <v>19.350000000000001</v>
      </c>
      <c r="O33" s="17">
        <f t="shared" si="2"/>
        <v>11.9475</v>
      </c>
      <c r="P33" s="18">
        <f t="shared" si="3"/>
        <v>13.658823529411764</v>
      </c>
      <c r="Q33" s="17">
        <f>E66/12</f>
        <v>0</v>
      </c>
      <c r="R33" s="17" t="e">
        <f>D68/E66</f>
        <v>#DIV/0!</v>
      </c>
      <c r="S33" s="17" t="e">
        <f t="shared" si="4"/>
        <v>#DIV/0!</v>
      </c>
      <c r="T33" s="3" t="e">
        <f t="shared" si="11"/>
        <v>#DIV/0!</v>
      </c>
      <c r="U33" s="17" t="e">
        <f t="shared" si="6"/>
        <v>#DIV/0!</v>
      </c>
      <c r="V33" s="3" t="e">
        <f t="shared" si="12"/>
        <v>#DIV/0!</v>
      </c>
      <c r="W33" s="17" t="e">
        <f t="shared" si="8"/>
        <v>#DIV/0!</v>
      </c>
    </row>
    <row r="34" spans="1:23" ht="12.75" x14ac:dyDescent="0.2">
      <c r="A34" s="19" t="s">
        <v>49</v>
      </c>
      <c r="B34" s="20" t="s">
        <v>50</v>
      </c>
      <c r="C34" s="21">
        <v>3.2</v>
      </c>
      <c r="D34" s="21"/>
      <c r="E34" s="48"/>
      <c r="F34" s="22">
        <f t="shared" si="13"/>
        <v>0</v>
      </c>
      <c r="G34" s="22">
        <f t="shared" si="14"/>
        <v>0</v>
      </c>
      <c r="I34" s="1">
        <f t="shared" si="15"/>
        <v>1400</v>
      </c>
      <c r="J34" s="16">
        <f>0.0172*(I34/1.2) + C64</f>
        <v>20.066666666666666</v>
      </c>
      <c r="K34" s="1">
        <f t="shared" si="10"/>
        <v>1400</v>
      </c>
      <c r="L34" s="16">
        <f>0.0172*(K34/1.7) + C64</f>
        <v>14.164705882352941</v>
      </c>
      <c r="M34" s="17">
        <f t="shared" si="0"/>
        <v>16.52</v>
      </c>
      <c r="N34" s="18">
        <f t="shared" si="1"/>
        <v>20.066666666666666</v>
      </c>
      <c r="O34" s="17">
        <f t="shared" si="2"/>
        <v>12.39</v>
      </c>
      <c r="P34" s="18">
        <f t="shared" si="3"/>
        <v>14.164705882352941</v>
      </c>
      <c r="Q34" s="17">
        <f>E66/12</f>
        <v>0</v>
      </c>
      <c r="R34" s="17" t="e">
        <f>D68/E66</f>
        <v>#DIV/0!</v>
      </c>
      <c r="S34" s="17" t="e">
        <f t="shared" si="4"/>
        <v>#DIV/0!</v>
      </c>
      <c r="T34" s="3" t="e">
        <f t="shared" si="11"/>
        <v>#DIV/0!</v>
      </c>
      <c r="U34" s="17" t="e">
        <f t="shared" si="6"/>
        <v>#DIV/0!</v>
      </c>
      <c r="V34" s="3" t="e">
        <f t="shared" si="12"/>
        <v>#DIV/0!</v>
      </c>
      <c r="W34" s="17" t="e">
        <f t="shared" si="8"/>
        <v>#DIV/0!</v>
      </c>
    </row>
    <row r="35" spans="1:23" ht="12.75" x14ac:dyDescent="0.2">
      <c r="A35" s="19" t="s">
        <v>51</v>
      </c>
      <c r="B35" s="20" t="s">
        <v>52</v>
      </c>
      <c r="C35" s="21">
        <v>0.55000000000000004</v>
      </c>
      <c r="D35" s="21"/>
      <c r="E35" s="48"/>
      <c r="F35" s="22">
        <f t="shared" si="13"/>
        <v>0</v>
      </c>
      <c r="G35" s="22">
        <f t="shared" si="14"/>
        <v>0</v>
      </c>
      <c r="I35" s="1">
        <f t="shared" si="15"/>
        <v>1450</v>
      </c>
      <c r="J35" s="16">
        <f>0.0172*(I35/1.2) + C64</f>
        <v>20.783333333333335</v>
      </c>
      <c r="K35" s="1">
        <f t="shared" si="10"/>
        <v>1450</v>
      </c>
      <c r="L35" s="16">
        <f>0.0172*(K35/1.7) + C64</f>
        <v>14.670588235294119</v>
      </c>
      <c r="M35" s="17">
        <f t="shared" si="0"/>
        <v>17.11</v>
      </c>
      <c r="N35" s="18">
        <f t="shared" si="1"/>
        <v>20.783333333333335</v>
      </c>
      <c r="O35" s="17">
        <f t="shared" si="2"/>
        <v>12.8325</v>
      </c>
      <c r="P35" s="18">
        <f t="shared" si="3"/>
        <v>14.670588235294119</v>
      </c>
      <c r="Q35" s="17">
        <f>E66/12</f>
        <v>0</v>
      </c>
      <c r="R35" s="17" t="e">
        <f>D68/E66</f>
        <v>#DIV/0!</v>
      </c>
      <c r="S35" s="17" t="e">
        <f t="shared" si="4"/>
        <v>#DIV/0!</v>
      </c>
      <c r="T35" s="3" t="e">
        <f t="shared" si="11"/>
        <v>#DIV/0!</v>
      </c>
      <c r="U35" s="17" t="e">
        <f t="shared" si="6"/>
        <v>#DIV/0!</v>
      </c>
      <c r="V35" s="3" t="e">
        <f t="shared" si="12"/>
        <v>#DIV/0!</v>
      </c>
      <c r="W35" s="17" t="e">
        <f t="shared" si="8"/>
        <v>#DIV/0!</v>
      </c>
    </row>
    <row r="36" spans="1:23" ht="12.75" x14ac:dyDescent="0.2">
      <c r="A36" s="13" t="s">
        <v>101</v>
      </c>
      <c r="B36" s="14"/>
      <c r="C36" s="2"/>
      <c r="D36" s="2"/>
      <c r="E36" s="49"/>
      <c r="F36" s="2"/>
      <c r="G36" s="15"/>
      <c r="I36" s="1">
        <f t="shared" si="15"/>
        <v>1500</v>
      </c>
      <c r="J36" s="16">
        <f>0.0172*(I36/1.2) + C64</f>
        <v>21.5</v>
      </c>
      <c r="K36" s="1">
        <f t="shared" si="15"/>
        <v>1500</v>
      </c>
      <c r="L36" s="16">
        <f>0.0172*(K36/1.7) + C64</f>
        <v>15.176470588235295</v>
      </c>
      <c r="M36" s="17">
        <f t="shared" si="0"/>
        <v>17.7</v>
      </c>
      <c r="N36" s="18">
        <f t="shared" si="1"/>
        <v>21.5</v>
      </c>
      <c r="O36" s="17">
        <f t="shared" si="2"/>
        <v>13.275</v>
      </c>
      <c r="P36" s="18">
        <f t="shared" si="3"/>
        <v>15.176470588235295</v>
      </c>
      <c r="Q36" s="17">
        <f>E66/12</f>
        <v>0</v>
      </c>
      <c r="R36" s="17" t="e">
        <f>D68/E66</f>
        <v>#DIV/0!</v>
      </c>
      <c r="S36" s="17" t="e">
        <f t="shared" si="4"/>
        <v>#DIV/0!</v>
      </c>
      <c r="T36" s="3" t="e">
        <f t="shared" si="11"/>
        <v>#DIV/0!</v>
      </c>
      <c r="U36" s="17" t="e">
        <f t="shared" si="6"/>
        <v>#DIV/0!</v>
      </c>
      <c r="V36" s="3" t="e">
        <f t="shared" si="12"/>
        <v>#DIV/0!</v>
      </c>
      <c r="W36" s="17" t="e">
        <f t="shared" si="8"/>
        <v>#DIV/0!</v>
      </c>
    </row>
    <row r="37" spans="1:23" ht="12.75" x14ac:dyDescent="0.2">
      <c r="A37" s="19" t="s">
        <v>53</v>
      </c>
      <c r="B37" s="20" t="s">
        <v>54</v>
      </c>
      <c r="C37" s="21">
        <v>0.45</v>
      </c>
      <c r="D37" s="21"/>
      <c r="E37" s="48"/>
      <c r="F37" s="22">
        <f>E37*D37</f>
        <v>0</v>
      </c>
      <c r="G37" s="22">
        <f>E37*C37</f>
        <v>0</v>
      </c>
      <c r="I37" s="1">
        <f t="shared" si="15"/>
        <v>1550</v>
      </c>
      <c r="J37" s="16">
        <f>0.0172*(I37/1.2) + C64</f>
        <v>22.216666666666669</v>
      </c>
      <c r="K37" s="1">
        <f t="shared" si="15"/>
        <v>1550</v>
      </c>
      <c r="L37" s="16">
        <f>0.0172*(K37/1.7) + C64</f>
        <v>15.68235294117647</v>
      </c>
      <c r="M37" s="17">
        <f t="shared" si="0"/>
        <v>18.29</v>
      </c>
      <c r="N37" s="18">
        <f t="shared" si="1"/>
        <v>22.216666666666669</v>
      </c>
      <c r="O37" s="17">
        <f t="shared" si="2"/>
        <v>13.717500000000001</v>
      </c>
      <c r="P37" s="18">
        <f t="shared" si="3"/>
        <v>15.68235294117647</v>
      </c>
      <c r="Q37" s="17">
        <f>E66/12</f>
        <v>0</v>
      </c>
      <c r="R37" s="17" t="e">
        <f>D68/E66</f>
        <v>#DIV/0!</v>
      </c>
      <c r="S37" s="17" t="e">
        <f t="shared" si="4"/>
        <v>#DIV/0!</v>
      </c>
      <c r="T37" s="3" t="e">
        <f t="shared" si="11"/>
        <v>#DIV/0!</v>
      </c>
      <c r="U37" s="17" t="e">
        <f t="shared" si="6"/>
        <v>#DIV/0!</v>
      </c>
      <c r="V37" s="3" t="e">
        <f t="shared" si="12"/>
        <v>#DIV/0!</v>
      </c>
      <c r="W37" s="17" t="e">
        <f t="shared" si="8"/>
        <v>#DIV/0!</v>
      </c>
    </row>
    <row r="38" spans="1:23" ht="12.75" x14ac:dyDescent="0.2">
      <c r="A38" s="19" t="s">
        <v>55</v>
      </c>
      <c r="B38" s="20" t="s">
        <v>56</v>
      </c>
      <c r="C38" s="21">
        <v>0.65</v>
      </c>
      <c r="D38" s="21"/>
      <c r="E38" s="48"/>
      <c r="F38" s="22">
        <f>E38*D38</f>
        <v>0</v>
      </c>
      <c r="G38" s="22">
        <f>E38*C38</f>
        <v>0</v>
      </c>
      <c r="I38" s="1">
        <f t="shared" si="15"/>
        <v>1600</v>
      </c>
      <c r="J38" s="16">
        <f>0.0172*(I38/1.2) + C64</f>
        <v>22.933333333333337</v>
      </c>
      <c r="K38" s="1">
        <f t="shared" si="15"/>
        <v>1600</v>
      </c>
      <c r="L38" s="16">
        <f>0.0172*(K38/1.7) +C64</f>
        <v>16.18823529411765</v>
      </c>
      <c r="M38" s="17">
        <f t="shared" si="0"/>
        <v>18.880000000000003</v>
      </c>
      <c r="N38" s="18">
        <f t="shared" si="1"/>
        <v>22.933333333333337</v>
      </c>
      <c r="O38" s="17">
        <f t="shared" si="2"/>
        <v>14.16</v>
      </c>
      <c r="P38" s="18">
        <f t="shared" si="3"/>
        <v>16.18823529411765</v>
      </c>
      <c r="Q38" s="17">
        <f>E66/12</f>
        <v>0</v>
      </c>
      <c r="R38" s="17" t="e">
        <f>D68/E66</f>
        <v>#DIV/0!</v>
      </c>
      <c r="S38" s="17" t="e">
        <f t="shared" si="4"/>
        <v>#DIV/0!</v>
      </c>
      <c r="T38" s="3" t="e">
        <f t="shared" si="11"/>
        <v>#DIV/0!</v>
      </c>
      <c r="U38" s="17" t="e">
        <f t="shared" si="6"/>
        <v>#DIV/0!</v>
      </c>
      <c r="V38" s="3" t="e">
        <f t="shared" si="12"/>
        <v>#DIV/0!</v>
      </c>
      <c r="W38" s="17" t="e">
        <f t="shared" si="8"/>
        <v>#DIV/0!</v>
      </c>
    </row>
    <row r="39" spans="1:23" ht="12.75" x14ac:dyDescent="0.2">
      <c r="A39" s="13" t="s">
        <v>113</v>
      </c>
      <c r="B39" s="14"/>
      <c r="C39" s="2"/>
      <c r="D39" s="2"/>
      <c r="E39" s="49"/>
      <c r="F39" s="2"/>
      <c r="G39" s="15"/>
      <c r="I39" s="1">
        <f t="shared" si="15"/>
        <v>1650</v>
      </c>
      <c r="J39" s="16">
        <f>0.0172*(I39/1.2) + C64</f>
        <v>23.65</v>
      </c>
      <c r="K39" s="1">
        <f t="shared" si="15"/>
        <v>1650</v>
      </c>
      <c r="L39" s="16">
        <f>0.0172*(K39/1.7) + C64</f>
        <v>16.694117647058825</v>
      </c>
      <c r="M39" s="17">
        <f t="shared" si="0"/>
        <v>19.47</v>
      </c>
      <c r="N39" s="18">
        <f t="shared" si="1"/>
        <v>23.65</v>
      </c>
      <c r="O39" s="17">
        <f t="shared" si="2"/>
        <v>14.602500000000001</v>
      </c>
      <c r="P39" s="18">
        <f t="shared" si="3"/>
        <v>16.694117647058825</v>
      </c>
      <c r="Q39" s="17">
        <f>E66/12</f>
        <v>0</v>
      </c>
      <c r="R39" s="17" t="e">
        <f>D68/E66</f>
        <v>#DIV/0!</v>
      </c>
      <c r="S39" s="17" t="e">
        <f t="shared" si="4"/>
        <v>#DIV/0!</v>
      </c>
      <c r="T39" s="3" t="e">
        <f t="shared" si="11"/>
        <v>#DIV/0!</v>
      </c>
      <c r="U39" s="17" t="e">
        <f t="shared" si="6"/>
        <v>#DIV/0!</v>
      </c>
      <c r="V39" s="3" t="e">
        <f t="shared" si="12"/>
        <v>#DIV/0!</v>
      </c>
      <c r="W39" s="17" t="e">
        <f t="shared" si="8"/>
        <v>#DIV/0!</v>
      </c>
    </row>
    <row r="40" spans="1:23" ht="13.5" customHeight="1" x14ac:dyDescent="0.2">
      <c r="A40" s="19" t="s">
        <v>57</v>
      </c>
      <c r="B40" s="20" t="s">
        <v>58</v>
      </c>
      <c r="C40" s="21">
        <v>0.5</v>
      </c>
      <c r="D40" s="21">
        <v>7.5</v>
      </c>
      <c r="E40" s="48"/>
      <c r="F40" s="22">
        <f>E40*D40</f>
        <v>0</v>
      </c>
      <c r="G40" s="22">
        <f>E40*C40</f>
        <v>0</v>
      </c>
      <c r="I40" s="1">
        <f t="shared" si="15"/>
        <v>1700</v>
      </c>
      <c r="J40" s="16">
        <f>0.0172*(I40/1.2) + C64</f>
        <v>24.366666666666667</v>
      </c>
      <c r="K40" s="1">
        <f t="shared" si="15"/>
        <v>1700</v>
      </c>
      <c r="L40" s="16">
        <f>0.0172*(K40/1.7) + C64</f>
        <v>17.2</v>
      </c>
      <c r="M40" s="17">
        <f t="shared" si="0"/>
        <v>20.059999999999999</v>
      </c>
      <c r="N40" s="18">
        <f t="shared" si="1"/>
        <v>24.366666666666667</v>
      </c>
      <c r="O40" s="17">
        <f t="shared" si="2"/>
        <v>15.045</v>
      </c>
      <c r="P40" s="18">
        <f t="shared" si="3"/>
        <v>17.2</v>
      </c>
      <c r="Q40" s="17">
        <f>E66/12</f>
        <v>0</v>
      </c>
      <c r="R40" s="17" t="e">
        <f>D68/E66</f>
        <v>#DIV/0!</v>
      </c>
      <c r="S40" s="17" t="e">
        <f t="shared" si="4"/>
        <v>#DIV/0!</v>
      </c>
      <c r="T40" s="3" t="e">
        <f t="shared" si="11"/>
        <v>#DIV/0!</v>
      </c>
      <c r="U40" s="17" t="e">
        <f t="shared" si="6"/>
        <v>#DIV/0!</v>
      </c>
      <c r="V40" s="3" t="e">
        <f t="shared" si="12"/>
        <v>#DIV/0!</v>
      </c>
      <c r="W40" s="17" t="e">
        <f t="shared" si="8"/>
        <v>#DIV/0!</v>
      </c>
    </row>
    <row r="41" spans="1:23" ht="12.75" x14ac:dyDescent="0.2">
      <c r="A41" s="19" t="s">
        <v>59</v>
      </c>
      <c r="B41" s="20" t="s">
        <v>60</v>
      </c>
      <c r="C41" s="21">
        <v>0.5</v>
      </c>
      <c r="D41" s="21">
        <v>1.4</v>
      </c>
      <c r="E41" s="48"/>
      <c r="F41" s="22">
        <f t="shared" ref="F41:F58" si="16">E41*D41</f>
        <v>0</v>
      </c>
      <c r="G41" s="22">
        <f>E41*C41</f>
        <v>0</v>
      </c>
      <c r="I41" s="1">
        <f t="shared" si="15"/>
        <v>1750</v>
      </c>
      <c r="J41" s="16">
        <f>0.0172*(I41/1.2) + C64</f>
        <v>25.083333333333336</v>
      </c>
      <c r="K41" s="1">
        <f t="shared" si="15"/>
        <v>1750</v>
      </c>
      <c r="L41" s="16">
        <f>0.0172*(K41/1.7) + C64</f>
        <v>17.705882352941178</v>
      </c>
      <c r="M41" s="17">
        <f t="shared" si="0"/>
        <v>20.650000000000002</v>
      </c>
      <c r="N41" s="18">
        <f t="shared" si="1"/>
        <v>25.083333333333336</v>
      </c>
      <c r="O41" s="17">
        <f t="shared" si="2"/>
        <v>15.487500000000001</v>
      </c>
      <c r="P41" s="18">
        <f t="shared" si="3"/>
        <v>17.705882352941178</v>
      </c>
      <c r="Q41" s="17">
        <f>E66/12</f>
        <v>0</v>
      </c>
      <c r="R41" s="17" t="e">
        <f>D68/E66</f>
        <v>#DIV/0!</v>
      </c>
      <c r="S41" s="17" t="e">
        <f t="shared" si="4"/>
        <v>#DIV/0!</v>
      </c>
      <c r="T41" s="3" t="e">
        <f t="shared" si="11"/>
        <v>#DIV/0!</v>
      </c>
      <c r="U41" s="17" t="e">
        <f t="shared" si="6"/>
        <v>#DIV/0!</v>
      </c>
      <c r="V41" s="3" t="e">
        <f t="shared" si="12"/>
        <v>#DIV/0!</v>
      </c>
      <c r="W41" s="17" t="e">
        <f t="shared" si="8"/>
        <v>#DIV/0!</v>
      </c>
    </row>
    <row r="42" spans="1:23" ht="12.75" x14ac:dyDescent="0.2">
      <c r="A42" s="19" t="s">
        <v>61</v>
      </c>
      <c r="B42" s="20" t="s">
        <v>62</v>
      </c>
      <c r="C42" s="21">
        <v>0.5</v>
      </c>
      <c r="D42" s="21">
        <v>8.9</v>
      </c>
      <c r="E42" s="48"/>
      <c r="F42" s="22">
        <f t="shared" si="16"/>
        <v>0</v>
      </c>
      <c r="G42" s="22">
        <f t="shared" ref="G42:G48" si="17">E42*C42</f>
        <v>0</v>
      </c>
      <c r="I42" s="1">
        <f>I41+50</f>
        <v>1800</v>
      </c>
      <c r="J42" s="16">
        <f>0.0172*(I42/1.2) + C64</f>
        <v>25.8</v>
      </c>
      <c r="K42" s="1">
        <f>K41+50</f>
        <v>1800</v>
      </c>
      <c r="L42" s="16">
        <f>0.0172*(K42/1.7) + C64</f>
        <v>18.211764705882352</v>
      </c>
      <c r="M42" s="17">
        <f t="shared" si="0"/>
        <v>21.240000000000002</v>
      </c>
      <c r="N42" s="18">
        <f t="shared" si="1"/>
        <v>25.8</v>
      </c>
      <c r="O42" s="17">
        <f t="shared" si="2"/>
        <v>15.93</v>
      </c>
      <c r="P42" s="18">
        <f t="shared" si="3"/>
        <v>18.211764705882352</v>
      </c>
      <c r="Q42" s="17">
        <f>E66/12</f>
        <v>0</v>
      </c>
      <c r="R42" s="17" t="e">
        <f>D68/E66</f>
        <v>#DIV/0!</v>
      </c>
      <c r="S42" s="17" t="e">
        <f t="shared" si="4"/>
        <v>#DIV/0!</v>
      </c>
      <c r="T42" s="3" t="e">
        <f t="shared" si="11"/>
        <v>#DIV/0!</v>
      </c>
      <c r="U42" s="17" t="e">
        <f t="shared" si="6"/>
        <v>#DIV/0!</v>
      </c>
      <c r="V42" s="3" t="e">
        <f t="shared" si="12"/>
        <v>#DIV/0!</v>
      </c>
      <c r="W42" s="17" t="e">
        <f t="shared" si="8"/>
        <v>#DIV/0!</v>
      </c>
    </row>
    <row r="43" spans="1:23" ht="12.75" x14ac:dyDescent="0.2">
      <c r="A43" s="19" t="s">
        <v>63</v>
      </c>
      <c r="B43" s="20" t="s">
        <v>64</v>
      </c>
      <c r="C43" s="21">
        <v>0.65</v>
      </c>
      <c r="D43" s="21">
        <v>7.65</v>
      </c>
      <c r="E43" s="48"/>
      <c r="F43" s="22">
        <f t="shared" si="16"/>
        <v>0</v>
      </c>
      <c r="G43" s="22">
        <f t="shared" si="17"/>
        <v>0</v>
      </c>
    </row>
    <row r="44" spans="1:23" ht="12.75" x14ac:dyDescent="0.2">
      <c r="A44" s="19" t="s">
        <v>65</v>
      </c>
      <c r="B44" s="20" t="s">
        <v>66</v>
      </c>
      <c r="C44" s="21">
        <v>0.65</v>
      </c>
      <c r="D44" s="21">
        <v>1.55</v>
      </c>
      <c r="E44" s="48"/>
      <c r="F44" s="22">
        <f t="shared" si="16"/>
        <v>0</v>
      </c>
      <c r="G44" s="22">
        <f t="shared" si="17"/>
        <v>0</v>
      </c>
    </row>
    <row r="45" spans="1:23" ht="12.75" x14ac:dyDescent="0.2">
      <c r="A45" s="19" t="s">
        <v>67</v>
      </c>
      <c r="B45" s="20" t="s">
        <v>89</v>
      </c>
      <c r="C45" s="21">
        <v>0.65</v>
      </c>
      <c r="D45" s="21">
        <v>9.0500000000000007</v>
      </c>
      <c r="E45" s="48"/>
      <c r="F45" s="22">
        <f t="shared" si="16"/>
        <v>0</v>
      </c>
      <c r="G45" s="22">
        <f t="shared" si="17"/>
        <v>0</v>
      </c>
    </row>
    <row r="46" spans="1:23" ht="12.75" x14ac:dyDescent="0.2">
      <c r="A46" s="19" t="s">
        <v>68</v>
      </c>
      <c r="B46" s="20" t="s">
        <v>69</v>
      </c>
      <c r="C46" s="21">
        <v>0.5</v>
      </c>
      <c r="D46" s="21">
        <v>7</v>
      </c>
      <c r="E46" s="48"/>
      <c r="F46" s="22">
        <f t="shared" si="16"/>
        <v>0</v>
      </c>
      <c r="G46" s="22">
        <f t="shared" si="17"/>
        <v>0</v>
      </c>
    </row>
    <row r="47" spans="1:23" ht="12.75" x14ac:dyDescent="0.2">
      <c r="A47" s="19" t="s">
        <v>70</v>
      </c>
      <c r="B47" s="20" t="s">
        <v>71</v>
      </c>
      <c r="C47" s="21">
        <v>0.5</v>
      </c>
      <c r="D47" s="21">
        <v>2.5</v>
      </c>
      <c r="E47" s="48"/>
      <c r="F47" s="22">
        <f t="shared" si="16"/>
        <v>0</v>
      </c>
      <c r="G47" s="22">
        <f t="shared" si="17"/>
        <v>0</v>
      </c>
    </row>
    <row r="48" spans="1:23" ht="12.75" x14ac:dyDescent="0.2">
      <c r="A48" s="19" t="s">
        <v>72</v>
      </c>
      <c r="B48" s="20" t="s">
        <v>73</v>
      </c>
      <c r="C48" s="21">
        <v>0.5</v>
      </c>
      <c r="D48" s="21">
        <v>8</v>
      </c>
      <c r="E48" s="48"/>
      <c r="F48" s="22">
        <f t="shared" si="16"/>
        <v>0</v>
      </c>
      <c r="G48" s="22">
        <f t="shared" si="17"/>
        <v>0</v>
      </c>
    </row>
    <row r="49" spans="1:16" ht="12.75" x14ac:dyDescent="0.2">
      <c r="A49" s="13" t="s">
        <v>100</v>
      </c>
      <c r="B49" s="14"/>
      <c r="C49" s="2"/>
      <c r="D49" s="2"/>
      <c r="E49" s="49"/>
      <c r="F49" s="2"/>
      <c r="G49" s="15"/>
    </row>
    <row r="50" spans="1:16" ht="12.75" x14ac:dyDescent="0.2">
      <c r="A50" s="19" t="s">
        <v>74</v>
      </c>
      <c r="B50" s="20" t="s">
        <v>75</v>
      </c>
      <c r="C50" s="21">
        <v>0.5</v>
      </c>
      <c r="D50" s="21">
        <v>0.5</v>
      </c>
      <c r="E50" s="48"/>
      <c r="F50" s="22">
        <f t="shared" si="16"/>
        <v>0</v>
      </c>
      <c r="G50" s="22">
        <f>E50*C50</f>
        <v>0</v>
      </c>
    </row>
    <row r="51" spans="1:16" ht="14.25" customHeight="1" x14ac:dyDescent="0.2">
      <c r="A51" s="19" t="s">
        <v>76</v>
      </c>
      <c r="B51" s="20" t="s">
        <v>77</v>
      </c>
      <c r="C51" s="21">
        <v>0.7</v>
      </c>
      <c r="D51" s="21">
        <v>7.5</v>
      </c>
      <c r="E51" s="48"/>
      <c r="F51" s="22">
        <f t="shared" si="16"/>
        <v>0</v>
      </c>
      <c r="G51" s="22">
        <f t="shared" ref="G51:G58" si="18">E51*C51</f>
        <v>0</v>
      </c>
    </row>
    <row r="52" spans="1:16" ht="12.75" x14ac:dyDescent="0.2">
      <c r="A52" s="19" t="s">
        <v>78</v>
      </c>
      <c r="B52" s="20" t="s">
        <v>79</v>
      </c>
      <c r="C52" s="21">
        <v>0.7</v>
      </c>
      <c r="D52" s="21">
        <v>8.9</v>
      </c>
      <c r="E52" s="48"/>
      <c r="F52" s="22">
        <f t="shared" si="16"/>
        <v>0</v>
      </c>
      <c r="G52" s="22">
        <f t="shared" si="18"/>
        <v>0</v>
      </c>
    </row>
    <row r="53" spans="1:16" ht="12.75" x14ac:dyDescent="0.2">
      <c r="A53" s="19" t="s">
        <v>80</v>
      </c>
      <c r="B53" s="20" t="s">
        <v>81</v>
      </c>
      <c r="C53" s="21">
        <v>0.7</v>
      </c>
      <c r="D53" s="21">
        <v>7.5</v>
      </c>
      <c r="E53" s="48"/>
      <c r="F53" s="22">
        <f t="shared" si="16"/>
        <v>0</v>
      </c>
      <c r="G53" s="22">
        <f t="shared" si="18"/>
        <v>0</v>
      </c>
    </row>
    <row r="54" spans="1:16" ht="12.75" x14ac:dyDescent="0.2">
      <c r="A54" s="19" t="s">
        <v>82</v>
      </c>
      <c r="B54" s="20" t="s">
        <v>83</v>
      </c>
      <c r="C54" s="21">
        <v>0.7</v>
      </c>
      <c r="D54" s="21">
        <v>8.9</v>
      </c>
      <c r="E54" s="48"/>
      <c r="F54" s="22">
        <f t="shared" si="16"/>
        <v>0</v>
      </c>
      <c r="G54" s="22">
        <f t="shared" si="18"/>
        <v>0</v>
      </c>
    </row>
    <row r="55" spans="1:16" ht="12.75" x14ac:dyDescent="0.2">
      <c r="A55" s="13" t="s">
        <v>115</v>
      </c>
      <c r="B55" s="14"/>
      <c r="C55" s="2"/>
      <c r="D55" s="2"/>
      <c r="E55" s="49"/>
      <c r="F55" s="2"/>
      <c r="G55" s="15"/>
    </row>
    <row r="56" spans="1:16" ht="12.75" x14ac:dyDescent="0.2">
      <c r="A56" s="19" t="s">
        <v>84</v>
      </c>
      <c r="B56" s="20" t="s">
        <v>90</v>
      </c>
      <c r="C56" s="21">
        <v>0.8</v>
      </c>
      <c r="D56" s="21">
        <v>7</v>
      </c>
      <c r="E56" s="48"/>
      <c r="F56" s="22">
        <f t="shared" si="16"/>
        <v>0</v>
      </c>
      <c r="G56" s="22">
        <f t="shared" si="18"/>
        <v>0</v>
      </c>
      <c r="L56" s="26"/>
      <c r="N56" s="26"/>
      <c r="P56" s="26"/>
    </row>
    <row r="57" spans="1:16" ht="12.75" x14ac:dyDescent="0.2">
      <c r="A57" s="13" t="s">
        <v>99</v>
      </c>
      <c r="B57" s="14"/>
      <c r="C57" s="2"/>
      <c r="D57" s="2"/>
      <c r="E57" s="49"/>
      <c r="F57" s="2"/>
      <c r="G57" s="15"/>
    </row>
    <row r="58" spans="1:16" ht="12.75" x14ac:dyDescent="0.2">
      <c r="A58" s="23" t="s">
        <v>130</v>
      </c>
      <c r="B58" s="27" t="s">
        <v>131</v>
      </c>
      <c r="C58" s="21">
        <v>24</v>
      </c>
      <c r="D58" s="21">
        <v>24</v>
      </c>
      <c r="E58" s="48"/>
      <c r="F58" s="22">
        <f t="shared" si="16"/>
        <v>0</v>
      </c>
      <c r="G58" s="22">
        <f t="shared" si="18"/>
        <v>0</v>
      </c>
    </row>
    <row r="59" spans="1:16" ht="12.75" x14ac:dyDescent="0.2"/>
    <row r="60" spans="1:16" ht="24.75" customHeight="1" x14ac:dyDescent="0.2">
      <c r="A60" s="28"/>
      <c r="B60" s="29"/>
    </row>
    <row r="61" spans="1:16" ht="12.75" x14ac:dyDescent="0.2">
      <c r="A61" s="28"/>
      <c r="B61" s="30" t="s">
        <v>114</v>
      </c>
      <c r="C61" s="31">
        <f>SUM(E16:E58)</f>
        <v>0</v>
      </c>
      <c r="D61" s="59" t="str">
        <f>IF((M62+M63)=2,"LOOP GOOD","LOOP FAIL")</f>
        <v>LOOP GOOD</v>
      </c>
      <c r="E61" s="60"/>
    </row>
    <row r="62" spans="1:16" ht="12.75" x14ac:dyDescent="0.2">
      <c r="A62" s="28"/>
      <c r="B62" s="30" t="s">
        <v>133</v>
      </c>
      <c r="C62" s="55">
        <f>SUM(G16:G58)</f>
        <v>0</v>
      </c>
      <c r="D62" s="59"/>
      <c r="E62" s="60"/>
      <c r="M62" s="3">
        <f>+IF(C62&lt;150.01,1,10)</f>
        <v>1</v>
      </c>
    </row>
    <row r="63" spans="1:16" ht="12.75" x14ac:dyDescent="0.2">
      <c r="A63" s="28"/>
      <c r="B63" s="32" t="s">
        <v>132</v>
      </c>
      <c r="C63" s="55">
        <f>F66</f>
        <v>0</v>
      </c>
      <c r="D63" s="59"/>
      <c r="E63" s="60"/>
      <c r="M63" s="3">
        <f>+IF(C63&lt;901.01,1,10)</f>
        <v>1</v>
      </c>
    </row>
    <row r="64" spans="1:16" ht="12.75" x14ac:dyDescent="0.2">
      <c r="A64" s="28"/>
      <c r="B64" s="32" t="s">
        <v>92</v>
      </c>
      <c r="C64" s="31">
        <f>C61*0.02</f>
        <v>0</v>
      </c>
      <c r="D64" s="59"/>
      <c r="E64" s="60"/>
    </row>
    <row r="65" spans="1:7" ht="24.75" hidden="1" customHeight="1" x14ac:dyDescent="0.2">
      <c r="A65" s="28"/>
      <c r="B65" s="29"/>
    </row>
    <row r="66" spans="1:7" ht="12.75" hidden="1" x14ac:dyDescent="0.2">
      <c r="B66" s="33" t="s">
        <v>85</v>
      </c>
      <c r="C66" s="34">
        <f>SUM(E16:E58)</f>
        <v>0</v>
      </c>
      <c r="D66" s="34"/>
      <c r="E66" s="53">
        <f>SUM(E16:E58)</f>
        <v>0</v>
      </c>
      <c r="F66" s="17">
        <f>SUM(F16:F58)</f>
        <v>0</v>
      </c>
      <c r="G66" s="17"/>
    </row>
    <row r="67" spans="1:7" ht="12.75" hidden="1" x14ac:dyDescent="0.2">
      <c r="B67" s="33" t="s">
        <v>86</v>
      </c>
      <c r="C67" s="17"/>
      <c r="D67" s="17"/>
      <c r="E67" s="54"/>
      <c r="F67" s="17"/>
      <c r="G67" s="17"/>
    </row>
    <row r="68" spans="1:7" ht="12.75" hidden="1" x14ac:dyDescent="0.2">
      <c r="B68" s="34" t="s">
        <v>87</v>
      </c>
      <c r="C68" s="17">
        <f>F66/1000</f>
        <v>0</v>
      </c>
      <c r="D68" s="34">
        <f>F66/1000</f>
        <v>0</v>
      </c>
      <c r="E68" s="54"/>
      <c r="F68" s="17"/>
      <c r="G68" s="17"/>
    </row>
    <row r="69" spans="1:7" ht="12.75" hidden="1" x14ac:dyDescent="0.2">
      <c r="B69" s="17"/>
      <c r="C69" s="17"/>
      <c r="D69" s="17"/>
      <c r="E69" s="54"/>
      <c r="F69" s="17"/>
      <c r="G69" s="17"/>
    </row>
    <row r="70" spans="1:7" ht="12.75" hidden="1" x14ac:dyDescent="0.2">
      <c r="B70" s="34" t="s">
        <v>88</v>
      </c>
      <c r="C70" s="17">
        <v>0.04</v>
      </c>
      <c r="D70" s="17"/>
      <c r="E70" s="54"/>
      <c r="F70" s="17"/>
      <c r="G70" s="17"/>
    </row>
    <row r="71" spans="1:7" ht="24.75" hidden="1" customHeight="1" x14ac:dyDescent="0.2"/>
  </sheetData>
  <sheetProtection algorithmName="SHA-512" hashValue="HOjC7bvBXDZaFt/K4KgByjowJx7nCWFJ7uekUcNvRecSElHvezBMMw0lI4FUIfEuFI1kK1714gouMIfOzu/a6A==" saltValue="0goBu97/NwOkpbjFm5bOHQ==" spinCount="100000" sheet="1" objects="1" scenarios="1" selectLockedCells="1"/>
  <mergeCells count="2">
    <mergeCell ref="I7:L7"/>
    <mergeCell ref="D61:E64"/>
  </mergeCells>
  <conditionalFormatting sqref="C62">
    <cfRule type="cellIs" dxfId="47" priority="3" operator="greaterThan">
      <formula>150</formula>
    </cfRule>
    <cfRule type="cellIs" dxfId="46" priority="4" operator="lessThan">
      <formula>151</formula>
    </cfRule>
  </conditionalFormatting>
  <conditionalFormatting sqref="C63">
    <cfRule type="cellIs" dxfId="45" priority="5" operator="greaterThan">
      <formula>901</formula>
    </cfRule>
    <cfRule type="cellIs" dxfId="44" priority="6" operator="lessThan">
      <formula>900</formula>
    </cfRule>
  </conditionalFormatting>
  <conditionalFormatting sqref="D61">
    <cfRule type="cellIs" dxfId="43" priority="7" operator="equal">
      <formula>"LOOP GOOD"</formula>
    </cfRule>
    <cfRule type="cellIs" dxfId="42" priority="8" operator="equal">
      <formula>"LOOP FAIL"</formula>
    </cfRule>
  </conditionalFormatting>
  <conditionalFormatting sqref="I9">
    <cfRule type="expression" dxfId="41" priority="13">
      <formula>U9 &lt;= 0.28</formula>
    </cfRule>
  </conditionalFormatting>
  <conditionalFormatting sqref="I9:I42">
    <cfRule type="expression" dxfId="40" priority="11">
      <formula>J9&gt;20</formula>
    </cfRule>
  </conditionalFormatting>
  <conditionalFormatting sqref="I10:I42">
    <cfRule type="expression" dxfId="39" priority="12">
      <formula>U10 &lt;= 1.06</formula>
    </cfRule>
  </conditionalFormatting>
  <conditionalFormatting sqref="K9">
    <cfRule type="expression" dxfId="38" priority="2">
      <formula>W9 &lt;= 0.28</formula>
    </cfRule>
  </conditionalFormatting>
  <conditionalFormatting sqref="K9:K42">
    <cfRule type="expression" dxfId="37" priority="1">
      <formula>L9&gt;20</formula>
    </cfRule>
  </conditionalFormatting>
  <conditionalFormatting sqref="K10:K42">
    <cfRule type="expression" dxfId="36" priority="10">
      <formula>W10 &lt;= 1.06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71"/>
  <sheetViews>
    <sheetView showGridLines="0" zoomScale="70" zoomScaleNormal="70" workbookViewId="0">
      <pane ySplit="8" topLeftCell="A9" activePane="bottomLeft" state="frozen"/>
      <selection pane="bottomLeft" activeCell="E10" sqref="E10"/>
    </sheetView>
  </sheetViews>
  <sheetFormatPr defaultColWidth="37.140625" defaultRowHeight="24.75" customHeight="1" x14ac:dyDescent="0.2"/>
  <cols>
    <col min="1" max="1" width="45.85546875" style="3" customWidth="1"/>
    <col min="2" max="2" width="62.28515625" style="3" customWidth="1"/>
    <col min="3" max="3" width="12.42578125" style="3" customWidth="1"/>
    <col min="4" max="4" width="14.28515625" style="3" customWidth="1"/>
    <col min="5" max="5" width="12.7109375" style="51" bestFit="1" customWidth="1"/>
    <col min="6" max="6" width="12.85546875" style="3" bestFit="1" customWidth="1"/>
    <col min="7" max="7" width="13.140625" style="3" customWidth="1"/>
    <col min="8" max="8" width="10.5703125" style="3" customWidth="1"/>
    <col min="9" max="9" width="18.28515625" style="3" customWidth="1"/>
    <col min="10" max="10" width="16.85546875" style="3" customWidth="1"/>
    <col min="11" max="11" width="16.28515625" style="3" customWidth="1"/>
    <col min="12" max="12" width="15.140625" style="3" customWidth="1"/>
    <col min="13" max="13" width="13.85546875" style="3" hidden="1" customWidth="1"/>
    <col min="14" max="14" width="10.140625" style="3" hidden="1" customWidth="1"/>
    <col min="15" max="15" width="10" style="3" hidden="1" customWidth="1"/>
    <col min="16" max="17" width="10.42578125" style="3" hidden="1" customWidth="1"/>
    <col min="18" max="18" width="9.85546875" style="3" hidden="1" customWidth="1"/>
    <col min="19" max="19" width="10.28515625" style="3" hidden="1" customWidth="1"/>
    <col min="20" max="23" width="13.85546875" style="3" hidden="1" customWidth="1"/>
    <col min="24" max="16384" width="37.140625" style="3"/>
  </cols>
  <sheetData>
    <row r="2" spans="1:23" ht="24.75" customHeight="1" x14ac:dyDescent="0.5">
      <c r="A2" s="47"/>
      <c r="B2" s="47"/>
      <c r="C2" s="47"/>
      <c r="D2" s="47"/>
      <c r="E2" s="50"/>
      <c r="F2" s="47"/>
      <c r="G2" s="47"/>
      <c r="H2" s="47"/>
      <c r="I2" s="47"/>
      <c r="J2" s="47"/>
      <c r="K2" s="47"/>
      <c r="L2" s="47"/>
    </row>
    <row r="4" spans="1:23" ht="24.75" customHeight="1" x14ac:dyDescent="0.35">
      <c r="A4" s="4" t="s">
        <v>93</v>
      </c>
      <c r="B4" s="43"/>
    </row>
    <row r="5" spans="1:23" ht="23.25" x14ac:dyDescent="0.35">
      <c r="A5" s="4" t="s">
        <v>94</v>
      </c>
      <c r="B5" s="44"/>
    </row>
    <row r="6" spans="1:23" ht="24" thickBot="1" x14ac:dyDescent="0.4">
      <c r="A6" s="5" t="s">
        <v>95</v>
      </c>
      <c r="B6" s="44"/>
    </row>
    <row r="7" spans="1:23" ht="41.45" customHeight="1" thickBot="1" x14ac:dyDescent="0.25">
      <c r="A7" s="5"/>
      <c r="B7" s="39"/>
      <c r="I7" s="56" t="s">
        <v>96</v>
      </c>
      <c r="J7" s="57"/>
      <c r="K7" s="57"/>
      <c r="L7" s="58"/>
    </row>
    <row r="8" spans="1:23" ht="48" customHeight="1" x14ac:dyDescent="0.2">
      <c r="A8" s="6" t="s">
        <v>0</v>
      </c>
      <c r="B8" s="6" t="s">
        <v>1</v>
      </c>
      <c r="C8" s="6" t="s">
        <v>2</v>
      </c>
      <c r="D8" s="7" t="s">
        <v>3</v>
      </c>
      <c r="E8" s="52" t="s">
        <v>4</v>
      </c>
      <c r="F8" s="8" t="s">
        <v>5</v>
      </c>
      <c r="G8" s="8" t="s">
        <v>6</v>
      </c>
      <c r="I8" s="35" t="s">
        <v>7</v>
      </c>
      <c r="J8" s="36" t="s">
        <v>91</v>
      </c>
      <c r="K8" s="9" t="s">
        <v>8</v>
      </c>
      <c r="L8" s="10" t="s">
        <v>91</v>
      </c>
      <c r="M8" s="11" t="s">
        <v>9</v>
      </c>
      <c r="N8" s="11" t="s">
        <v>10</v>
      </c>
      <c r="O8" s="11" t="s">
        <v>9</v>
      </c>
      <c r="P8" s="11" t="s">
        <v>11</v>
      </c>
      <c r="Q8" s="12" t="s">
        <v>12</v>
      </c>
      <c r="R8" s="12" t="s">
        <v>13</v>
      </c>
      <c r="S8" s="12" t="s">
        <v>14</v>
      </c>
      <c r="T8" s="12" t="s">
        <v>15</v>
      </c>
      <c r="U8" s="12" t="s">
        <v>16</v>
      </c>
      <c r="V8" s="12" t="s">
        <v>15</v>
      </c>
      <c r="W8" s="12" t="s">
        <v>16</v>
      </c>
    </row>
    <row r="9" spans="1:23" ht="12.75" x14ac:dyDescent="0.2">
      <c r="A9" s="13" t="s">
        <v>98</v>
      </c>
      <c r="B9" s="14"/>
      <c r="C9" s="2"/>
      <c r="D9" s="2"/>
      <c r="E9" s="49"/>
      <c r="F9" s="2"/>
      <c r="G9" s="15"/>
      <c r="I9" s="1">
        <f>+(IF(D61="LOOP FAIL","LOOP OVERLOAD",150))</f>
        <v>150</v>
      </c>
      <c r="J9" s="16">
        <f>0.0172*(I9/1.2) + C64</f>
        <v>2.15</v>
      </c>
      <c r="K9" s="1">
        <f>+(IF(D61="LOOP FAIL","LOOP OVERLOAD",150))</f>
        <v>150</v>
      </c>
      <c r="L9" s="16">
        <f>0.0172*(K9/1.7) + C64</f>
        <v>1.5176470588235293</v>
      </c>
      <c r="M9" s="17">
        <f t="shared" ref="M9:M42" si="0" xml:space="preserve"> 0.0177*(I9/1.5)</f>
        <v>1.77</v>
      </c>
      <c r="N9" s="18">
        <f t="shared" ref="N9:N42" si="1">J9</f>
        <v>2.15</v>
      </c>
      <c r="O9" s="17">
        <f t="shared" ref="O9:O42" si="2" xml:space="preserve"> 0.0177*(K9/2)</f>
        <v>1.3275000000000001</v>
      </c>
      <c r="P9" s="18">
        <f t="shared" ref="P9:P42" si="3">L9</f>
        <v>1.5176470588235293</v>
      </c>
      <c r="Q9" s="17">
        <f>E66/12</f>
        <v>0</v>
      </c>
      <c r="R9" s="17" t="e">
        <f>D68/E66</f>
        <v>#DIV/0!</v>
      </c>
      <c r="S9" s="17" t="e">
        <f t="shared" ref="S9:S42" si="4">R9*Q9</f>
        <v>#DIV/0!</v>
      </c>
      <c r="T9" s="17" t="e">
        <f t="shared" ref="T9:T14" si="5">S9*(N9/12)</f>
        <v>#DIV/0!</v>
      </c>
      <c r="U9" s="17" t="e">
        <f t="shared" ref="U9:U42" si="6">T9*12</f>
        <v>#DIV/0!</v>
      </c>
      <c r="V9" s="17" t="e">
        <f t="shared" ref="V9:V14" si="7">S9*(P9/12)</f>
        <v>#DIV/0!</v>
      </c>
      <c r="W9" s="17" t="e">
        <f t="shared" ref="W9:W42" si="8">V9*12</f>
        <v>#DIV/0!</v>
      </c>
    </row>
    <row r="10" spans="1:23" ht="12.75" x14ac:dyDescent="0.2">
      <c r="A10" s="19" t="s">
        <v>104</v>
      </c>
      <c r="B10" s="20" t="s">
        <v>105</v>
      </c>
      <c r="C10" s="21">
        <v>65</v>
      </c>
      <c r="D10" s="21">
        <v>65</v>
      </c>
      <c r="E10" s="48"/>
      <c r="F10" s="22">
        <v>0</v>
      </c>
      <c r="G10" s="22">
        <f>E10*C10</f>
        <v>0</v>
      </c>
      <c r="I10" s="1">
        <f t="shared" ref="I10:I25" si="9">I9+50</f>
        <v>200</v>
      </c>
      <c r="J10" s="16">
        <f>0.0172*(I10/1.2) + C64</f>
        <v>2.8666666666666671</v>
      </c>
      <c r="K10" s="1">
        <f t="shared" ref="K10:K35" si="10">K9+50</f>
        <v>200</v>
      </c>
      <c r="L10" s="16">
        <f>0.0172*(K10/1.7) + C64</f>
        <v>2.0235294117647062</v>
      </c>
      <c r="M10" s="17">
        <f t="shared" si="0"/>
        <v>2.3600000000000003</v>
      </c>
      <c r="N10" s="18">
        <f t="shared" si="1"/>
        <v>2.8666666666666671</v>
      </c>
      <c r="O10" s="17">
        <f t="shared" si="2"/>
        <v>1.77</v>
      </c>
      <c r="P10" s="18">
        <f t="shared" si="3"/>
        <v>2.0235294117647062</v>
      </c>
      <c r="Q10" s="17">
        <f>E66/12</f>
        <v>0</v>
      </c>
      <c r="R10" s="17" t="e">
        <f>D68/E66</f>
        <v>#DIV/0!</v>
      </c>
      <c r="S10" s="17" t="e">
        <f t="shared" si="4"/>
        <v>#DIV/0!</v>
      </c>
      <c r="T10" s="17" t="e">
        <f t="shared" si="5"/>
        <v>#DIV/0!</v>
      </c>
      <c r="U10" s="17" t="e">
        <f t="shared" si="6"/>
        <v>#DIV/0!</v>
      </c>
      <c r="V10" s="17" t="e">
        <f t="shared" si="7"/>
        <v>#DIV/0!</v>
      </c>
      <c r="W10" s="17" t="e">
        <f t="shared" si="8"/>
        <v>#DIV/0!</v>
      </c>
    </row>
    <row r="11" spans="1:23" ht="12.75" x14ac:dyDescent="0.2">
      <c r="A11" s="19" t="s">
        <v>23</v>
      </c>
      <c r="B11" s="20" t="s">
        <v>24</v>
      </c>
      <c r="C11" s="21">
        <v>65</v>
      </c>
      <c r="D11" s="21">
        <v>65</v>
      </c>
      <c r="E11" s="48"/>
      <c r="F11" s="22">
        <f>E11*D11</f>
        <v>0</v>
      </c>
      <c r="G11" s="22">
        <f>E11*C11</f>
        <v>0</v>
      </c>
      <c r="I11" s="1">
        <f t="shared" si="9"/>
        <v>250</v>
      </c>
      <c r="J11" s="16">
        <f>0.0172*(I11/1.2) + C64</f>
        <v>3.5833333333333335</v>
      </c>
      <c r="K11" s="1">
        <f t="shared" si="10"/>
        <v>250</v>
      </c>
      <c r="L11" s="16">
        <f>0.0172*(K11/1.7) + C64</f>
        <v>2.5294117647058822</v>
      </c>
      <c r="M11" s="17">
        <f t="shared" si="0"/>
        <v>2.9499999999999997</v>
      </c>
      <c r="N11" s="18">
        <f t="shared" si="1"/>
        <v>3.5833333333333335</v>
      </c>
      <c r="O11" s="17">
        <f t="shared" si="2"/>
        <v>2.2124999999999999</v>
      </c>
      <c r="P11" s="18">
        <f t="shared" si="3"/>
        <v>2.5294117647058822</v>
      </c>
      <c r="Q11" s="17">
        <f>E66/12</f>
        <v>0</v>
      </c>
      <c r="R11" s="17" t="e">
        <f>D68/E66</f>
        <v>#DIV/0!</v>
      </c>
      <c r="S11" s="17" t="e">
        <f t="shared" si="4"/>
        <v>#DIV/0!</v>
      </c>
      <c r="T11" s="17" t="e">
        <f t="shared" si="5"/>
        <v>#DIV/0!</v>
      </c>
      <c r="U11" s="17" t="e">
        <f t="shared" si="6"/>
        <v>#DIV/0!</v>
      </c>
      <c r="V11" s="17" t="e">
        <f t="shared" si="7"/>
        <v>#DIV/0!</v>
      </c>
      <c r="W11" s="17" t="e">
        <f t="shared" si="8"/>
        <v>#DIV/0!</v>
      </c>
    </row>
    <row r="12" spans="1:23" ht="12.75" x14ac:dyDescent="0.2">
      <c r="A12" s="19" t="s">
        <v>25</v>
      </c>
      <c r="B12" s="20" t="s">
        <v>26</v>
      </c>
      <c r="C12" s="21">
        <v>65</v>
      </c>
      <c r="D12" s="21">
        <v>65</v>
      </c>
      <c r="E12" s="48"/>
      <c r="F12" s="22">
        <f>E12*D12</f>
        <v>0</v>
      </c>
      <c r="G12" s="22">
        <f>E12*C12</f>
        <v>0</v>
      </c>
      <c r="I12" s="1">
        <f t="shared" si="9"/>
        <v>300</v>
      </c>
      <c r="J12" s="16">
        <f>0.0172*(I12/1.2) + C64</f>
        <v>4.3</v>
      </c>
      <c r="K12" s="1">
        <f t="shared" si="10"/>
        <v>300</v>
      </c>
      <c r="L12" s="16">
        <f>0.0172*(K12/1.7) + C64</f>
        <v>3.0352941176470587</v>
      </c>
      <c r="M12" s="17">
        <f t="shared" si="0"/>
        <v>3.54</v>
      </c>
      <c r="N12" s="18">
        <f t="shared" si="1"/>
        <v>4.3</v>
      </c>
      <c r="O12" s="17">
        <f t="shared" si="2"/>
        <v>2.6550000000000002</v>
      </c>
      <c r="P12" s="18">
        <f t="shared" si="3"/>
        <v>3.0352941176470587</v>
      </c>
      <c r="Q12" s="17">
        <f>E66/12</f>
        <v>0</v>
      </c>
      <c r="R12" s="17" t="e">
        <f>D68/E66</f>
        <v>#DIV/0!</v>
      </c>
      <c r="S12" s="17" t="e">
        <f t="shared" si="4"/>
        <v>#DIV/0!</v>
      </c>
      <c r="T12" s="17" t="e">
        <f t="shared" si="5"/>
        <v>#DIV/0!</v>
      </c>
      <c r="U12" s="17" t="e">
        <f t="shared" si="6"/>
        <v>#DIV/0!</v>
      </c>
      <c r="V12" s="17" t="e">
        <f t="shared" si="7"/>
        <v>#DIV/0!</v>
      </c>
      <c r="W12" s="17" t="e">
        <f t="shared" si="8"/>
        <v>#DIV/0!</v>
      </c>
    </row>
    <row r="13" spans="1:23" ht="12.75" x14ac:dyDescent="0.2">
      <c r="A13" s="23" t="s">
        <v>27</v>
      </c>
      <c r="B13" s="20" t="s">
        <v>28</v>
      </c>
      <c r="C13" s="21">
        <v>80</v>
      </c>
      <c r="D13" s="21">
        <v>80</v>
      </c>
      <c r="E13" s="48"/>
      <c r="F13" s="22">
        <f>E13*D13</f>
        <v>0</v>
      </c>
      <c r="G13" s="22">
        <f>E13*C13</f>
        <v>0</v>
      </c>
      <c r="I13" s="1">
        <f t="shared" si="9"/>
        <v>350</v>
      </c>
      <c r="J13" s="16">
        <f>0.0172*(I13/1.2) + C64</f>
        <v>5.0166666666666666</v>
      </c>
      <c r="K13" s="1">
        <f t="shared" si="10"/>
        <v>350</v>
      </c>
      <c r="L13" s="16">
        <f>0.0172*(K13/1.7) + C64</f>
        <v>3.5411764705882351</v>
      </c>
      <c r="M13" s="17">
        <f t="shared" si="0"/>
        <v>4.13</v>
      </c>
      <c r="N13" s="18">
        <f t="shared" si="1"/>
        <v>5.0166666666666666</v>
      </c>
      <c r="O13" s="17">
        <f t="shared" si="2"/>
        <v>3.0975000000000001</v>
      </c>
      <c r="P13" s="18">
        <f t="shared" si="3"/>
        <v>3.5411764705882351</v>
      </c>
      <c r="Q13" s="17">
        <f>E66/12</f>
        <v>0</v>
      </c>
      <c r="R13" s="17" t="e">
        <f>D68/E66</f>
        <v>#DIV/0!</v>
      </c>
      <c r="S13" s="17" t="e">
        <f t="shared" si="4"/>
        <v>#DIV/0!</v>
      </c>
      <c r="T13" s="17" t="e">
        <f t="shared" si="5"/>
        <v>#DIV/0!</v>
      </c>
      <c r="U13" s="17" t="e">
        <f t="shared" si="6"/>
        <v>#DIV/0!</v>
      </c>
      <c r="V13" s="17" t="e">
        <f t="shared" si="7"/>
        <v>#DIV/0!</v>
      </c>
      <c r="W13" s="17" t="e">
        <f t="shared" si="8"/>
        <v>#DIV/0!</v>
      </c>
    </row>
    <row r="14" spans="1:23" ht="12.75" x14ac:dyDescent="0.2">
      <c r="A14" s="19" t="s">
        <v>29</v>
      </c>
      <c r="B14" s="20" t="s">
        <v>106</v>
      </c>
      <c r="C14" s="21">
        <v>80</v>
      </c>
      <c r="D14" s="21">
        <v>80</v>
      </c>
      <c r="E14" s="48"/>
      <c r="F14" s="22">
        <f>E14*D14</f>
        <v>0</v>
      </c>
      <c r="G14" s="22">
        <f>E14*C14</f>
        <v>0</v>
      </c>
      <c r="I14" s="1">
        <f t="shared" si="9"/>
        <v>400</v>
      </c>
      <c r="J14" s="16">
        <f>0.0172*(I14/1.2) + C64</f>
        <v>5.7333333333333343</v>
      </c>
      <c r="K14" s="1">
        <f t="shared" si="10"/>
        <v>400</v>
      </c>
      <c r="L14" s="16">
        <f>0.0172*(K14/1.7) + C64</f>
        <v>4.0470588235294125</v>
      </c>
      <c r="M14" s="17">
        <f t="shared" si="0"/>
        <v>4.7200000000000006</v>
      </c>
      <c r="N14" s="18">
        <f t="shared" si="1"/>
        <v>5.7333333333333343</v>
      </c>
      <c r="O14" s="17">
        <f t="shared" si="2"/>
        <v>3.54</v>
      </c>
      <c r="P14" s="18">
        <f t="shared" si="3"/>
        <v>4.0470588235294125</v>
      </c>
      <c r="Q14" s="17">
        <f>E66/12</f>
        <v>0</v>
      </c>
      <c r="R14" s="17" t="e">
        <f>D68/E66</f>
        <v>#DIV/0!</v>
      </c>
      <c r="S14" s="17" t="e">
        <f t="shared" si="4"/>
        <v>#DIV/0!</v>
      </c>
      <c r="T14" s="17" t="e">
        <f t="shared" si="5"/>
        <v>#DIV/0!</v>
      </c>
      <c r="U14" s="17" t="e">
        <f t="shared" si="6"/>
        <v>#DIV/0!</v>
      </c>
      <c r="V14" s="17" t="e">
        <f t="shared" si="7"/>
        <v>#DIV/0!</v>
      </c>
      <c r="W14" s="17" t="e">
        <f t="shared" si="8"/>
        <v>#DIV/0!</v>
      </c>
    </row>
    <row r="15" spans="1:23" ht="12.75" x14ac:dyDescent="0.2">
      <c r="A15" s="13" t="s">
        <v>97</v>
      </c>
      <c r="B15" s="14"/>
      <c r="C15" s="2"/>
      <c r="D15" s="2"/>
      <c r="E15" s="49"/>
      <c r="F15" s="2"/>
      <c r="G15" s="15"/>
      <c r="I15" s="1">
        <f t="shared" si="9"/>
        <v>450</v>
      </c>
      <c r="J15" s="16">
        <f>0.0172*(I15/1.2) + C64</f>
        <v>6.45</v>
      </c>
      <c r="K15" s="1">
        <f t="shared" si="10"/>
        <v>450</v>
      </c>
      <c r="L15" s="16">
        <f>0.0172*(K15/1.7) + C64</f>
        <v>4.552941176470588</v>
      </c>
      <c r="M15" s="17">
        <f t="shared" si="0"/>
        <v>5.3100000000000005</v>
      </c>
      <c r="N15" s="18">
        <f t="shared" si="1"/>
        <v>6.45</v>
      </c>
      <c r="O15" s="17">
        <f t="shared" si="2"/>
        <v>3.9824999999999999</v>
      </c>
      <c r="P15" s="18">
        <f t="shared" si="3"/>
        <v>4.552941176470588</v>
      </c>
      <c r="Q15" s="17">
        <f>E66/12</f>
        <v>0</v>
      </c>
      <c r="R15" s="17" t="e">
        <f>D68/E66</f>
        <v>#DIV/0!</v>
      </c>
      <c r="S15" s="17" t="e">
        <f t="shared" si="4"/>
        <v>#DIV/0!</v>
      </c>
      <c r="T15" s="3" t="e">
        <f t="shared" ref="T15:T42" si="11">(S15*(N15/12))*1.4</f>
        <v>#DIV/0!</v>
      </c>
      <c r="U15" s="17" t="e">
        <f t="shared" si="6"/>
        <v>#DIV/0!</v>
      </c>
      <c r="V15" s="3" t="e">
        <f t="shared" ref="V15:V42" si="12">(S15*(P15/12))*1.4</f>
        <v>#DIV/0!</v>
      </c>
      <c r="W15" s="17" t="e">
        <f t="shared" si="8"/>
        <v>#DIV/0!</v>
      </c>
    </row>
    <row r="16" spans="1:23" ht="12.75" x14ac:dyDescent="0.2">
      <c r="A16" s="24" t="s">
        <v>17</v>
      </c>
      <c r="B16" s="20" t="s">
        <v>18</v>
      </c>
      <c r="C16" s="21">
        <v>0.55000000000000004</v>
      </c>
      <c r="D16" s="21"/>
      <c r="E16" s="48"/>
      <c r="F16" s="22">
        <f>E16*D16</f>
        <v>0</v>
      </c>
      <c r="G16" s="22">
        <f>E16*C16</f>
        <v>0</v>
      </c>
      <c r="I16" s="1">
        <f t="shared" si="9"/>
        <v>500</v>
      </c>
      <c r="J16" s="16">
        <f>0.0172*(I16/1.2) + C64</f>
        <v>7.166666666666667</v>
      </c>
      <c r="K16" s="1">
        <f t="shared" si="10"/>
        <v>500</v>
      </c>
      <c r="L16" s="16">
        <f>0.0172*(K16/1.7) + C64</f>
        <v>5.0588235294117645</v>
      </c>
      <c r="M16" s="17">
        <f t="shared" si="0"/>
        <v>5.8999999999999995</v>
      </c>
      <c r="N16" s="18">
        <f t="shared" si="1"/>
        <v>7.166666666666667</v>
      </c>
      <c r="O16" s="17">
        <f t="shared" si="2"/>
        <v>4.4249999999999998</v>
      </c>
      <c r="P16" s="18">
        <f t="shared" si="3"/>
        <v>5.0588235294117645</v>
      </c>
      <c r="Q16" s="17">
        <f>E66/12</f>
        <v>0</v>
      </c>
      <c r="R16" s="17" t="e">
        <f>D68/E66</f>
        <v>#DIV/0!</v>
      </c>
      <c r="S16" s="17" t="e">
        <f t="shared" si="4"/>
        <v>#DIV/0!</v>
      </c>
      <c r="T16" s="3" t="e">
        <f t="shared" si="11"/>
        <v>#DIV/0!</v>
      </c>
      <c r="U16" s="17" t="e">
        <f t="shared" si="6"/>
        <v>#DIV/0!</v>
      </c>
      <c r="V16" s="3" t="e">
        <f t="shared" si="12"/>
        <v>#DIV/0!</v>
      </c>
      <c r="W16" s="17" t="e">
        <f t="shared" si="8"/>
        <v>#DIV/0!</v>
      </c>
    </row>
    <row r="17" spans="1:23" ht="12.75" x14ac:dyDescent="0.2">
      <c r="A17" s="24" t="s">
        <v>19</v>
      </c>
      <c r="B17" s="20" t="s">
        <v>20</v>
      </c>
      <c r="C17" s="21">
        <v>0.65</v>
      </c>
      <c r="D17" s="21"/>
      <c r="E17" s="48"/>
      <c r="F17" s="22">
        <f>E17*D17</f>
        <v>0</v>
      </c>
      <c r="G17" s="22">
        <f>E17*C17</f>
        <v>0</v>
      </c>
      <c r="I17" s="1">
        <f t="shared" si="9"/>
        <v>550</v>
      </c>
      <c r="J17" s="16">
        <f>0.0172*(I17/1.2) + C64</f>
        <v>7.8833333333333337</v>
      </c>
      <c r="K17" s="1">
        <f t="shared" si="10"/>
        <v>550</v>
      </c>
      <c r="L17" s="16">
        <f>0.0172*(K17/1.7) + C64</f>
        <v>5.5647058823529418</v>
      </c>
      <c r="M17" s="17">
        <f t="shared" si="0"/>
        <v>6.49</v>
      </c>
      <c r="N17" s="18">
        <f t="shared" si="1"/>
        <v>7.8833333333333337</v>
      </c>
      <c r="O17" s="17">
        <f t="shared" si="2"/>
        <v>4.8674999999999997</v>
      </c>
      <c r="P17" s="18">
        <f t="shared" si="3"/>
        <v>5.5647058823529418</v>
      </c>
      <c r="Q17" s="17">
        <f>E66/12</f>
        <v>0</v>
      </c>
      <c r="R17" s="17" t="e">
        <f>D68/E66</f>
        <v>#DIV/0!</v>
      </c>
      <c r="S17" s="17" t="e">
        <f t="shared" si="4"/>
        <v>#DIV/0!</v>
      </c>
      <c r="T17" s="3" t="e">
        <f t="shared" si="11"/>
        <v>#DIV/0!</v>
      </c>
      <c r="U17" s="17" t="e">
        <f t="shared" si="6"/>
        <v>#DIV/0!</v>
      </c>
      <c r="V17" s="3" t="e">
        <f t="shared" si="12"/>
        <v>#DIV/0!</v>
      </c>
      <c r="W17" s="17" t="e">
        <f t="shared" si="8"/>
        <v>#DIV/0!</v>
      </c>
    </row>
    <row r="18" spans="1:23" ht="12.75" x14ac:dyDescent="0.2">
      <c r="A18" s="21" t="s">
        <v>21</v>
      </c>
      <c r="B18" s="25" t="s">
        <v>22</v>
      </c>
      <c r="C18" s="21">
        <v>0.55000000000000004</v>
      </c>
      <c r="D18" s="21">
        <v>8.9</v>
      </c>
      <c r="E18" s="48"/>
      <c r="F18" s="22">
        <f>E18*D18</f>
        <v>0</v>
      </c>
      <c r="G18" s="22">
        <f>E18*C18</f>
        <v>0</v>
      </c>
      <c r="I18" s="1">
        <f t="shared" si="9"/>
        <v>600</v>
      </c>
      <c r="J18" s="16">
        <f>0.0172*(I18/1.2) + C64</f>
        <v>8.6</v>
      </c>
      <c r="K18" s="1">
        <f t="shared" si="10"/>
        <v>600</v>
      </c>
      <c r="L18" s="16">
        <f>0.0172*(K18/1.7) + C64</f>
        <v>6.0705882352941174</v>
      </c>
      <c r="M18" s="17">
        <f t="shared" si="0"/>
        <v>7.08</v>
      </c>
      <c r="N18" s="18">
        <f t="shared" si="1"/>
        <v>8.6</v>
      </c>
      <c r="O18" s="17">
        <f t="shared" si="2"/>
        <v>5.3100000000000005</v>
      </c>
      <c r="P18" s="18">
        <f t="shared" si="3"/>
        <v>6.0705882352941174</v>
      </c>
      <c r="Q18" s="17">
        <f>E66/12</f>
        <v>0</v>
      </c>
      <c r="R18" s="17" t="e">
        <f>D68/E66</f>
        <v>#DIV/0!</v>
      </c>
      <c r="S18" s="17" t="e">
        <f t="shared" si="4"/>
        <v>#DIV/0!</v>
      </c>
      <c r="T18" s="3" t="e">
        <f t="shared" si="11"/>
        <v>#DIV/0!</v>
      </c>
      <c r="U18" s="17" t="e">
        <f t="shared" si="6"/>
        <v>#DIV/0!</v>
      </c>
      <c r="V18" s="3" t="e">
        <f t="shared" si="12"/>
        <v>#DIV/0!</v>
      </c>
      <c r="W18" s="17" t="e">
        <f t="shared" si="8"/>
        <v>#DIV/0!</v>
      </c>
    </row>
    <row r="19" spans="1:23" ht="12.75" x14ac:dyDescent="0.2">
      <c r="A19" s="13" t="s">
        <v>103</v>
      </c>
      <c r="B19" s="14"/>
      <c r="C19" s="2"/>
      <c r="D19" s="2"/>
      <c r="E19" s="49"/>
      <c r="F19" s="2"/>
      <c r="G19" s="15"/>
      <c r="I19" s="1">
        <f t="shared" si="9"/>
        <v>650</v>
      </c>
      <c r="J19" s="16">
        <f>0.0172*(I19/1.2) + C64</f>
        <v>9.3166666666666682</v>
      </c>
      <c r="K19" s="1">
        <f t="shared" si="10"/>
        <v>650</v>
      </c>
      <c r="L19" s="16">
        <f>0.0172*(K19/1.7) + C64</f>
        <v>6.5764705882352947</v>
      </c>
      <c r="M19" s="17">
        <f t="shared" si="0"/>
        <v>7.67</v>
      </c>
      <c r="N19" s="18">
        <f t="shared" si="1"/>
        <v>9.3166666666666682</v>
      </c>
      <c r="O19" s="17">
        <f t="shared" si="2"/>
        <v>5.7525000000000004</v>
      </c>
      <c r="P19" s="18">
        <f t="shared" si="3"/>
        <v>6.5764705882352947</v>
      </c>
      <c r="Q19" s="17">
        <f>E66/12</f>
        <v>0</v>
      </c>
      <c r="R19" s="17" t="e">
        <f>D68/E66</f>
        <v>#DIV/0!</v>
      </c>
      <c r="S19" s="17" t="e">
        <f t="shared" si="4"/>
        <v>#DIV/0!</v>
      </c>
      <c r="T19" s="3" t="e">
        <f t="shared" si="11"/>
        <v>#DIV/0!</v>
      </c>
      <c r="U19" s="17" t="e">
        <f t="shared" si="6"/>
        <v>#DIV/0!</v>
      </c>
      <c r="V19" s="3" t="e">
        <f t="shared" si="12"/>
        <v>#DIV/0!</v>
      </c>
      <c r="W19" s="17" t="e">
        <f t="shared" si="8"/>
        <v>#DIV/0!</v>
      </c>
    </row>
    <row r="20" spans="1:23" ht="12.75" x14ac:dyDescent="0.2">
      <c r="A20" s="19" t="s">
        <v>30</v>
      </c>
      <c r="B20" s="20" t="s">
        <v>31</v>
      </c>
      <c r="C20" s="21"/>
      <c r="D20" s="21">
        <v>2</v>
      </c>
      <c r="E20" s="48"/>
      <c r="F20" s="22">
        <f>E20*D20</f>
        <v>0</v>
      </c>
      <c r="G20" s="22">
        <f>E20*C20</f>
        <v>0</v>
      </c>
      <c r="I20" s="1">
        <f t="shared" si="9"/>
        <v>700</v>
      </c>
      <c r="J20" s="16">
        <f>0.0172*(I20/1.2) + C64</f>
        <v>10.033333333333333</v>
      </c>
      <c r="K20" s="1">
        <f t="shared" si="10"/>
        <v>700</v>
      </c>
      <c r="L20" s="16">
        <f>0.0172*(K20/1.7) + C64</f>
        <v>7.0823529411764703</v>
      </c>
      <c r="M20" s="17">
        <f t="shared" si="0"/>
        <v>8.26</v>
      </c>
      <c r="N20" s="18">
        <f t="shared" si="1"/>
        <v>10.033333333333333</v>
      </c>
      <c r="O20" s="17">
        <f t="shared" si="2"/>
        <v>6.1950000000000003</v>
      </c>
      <c r="P20" s="18">
        <f t="shared" si="3"/>
        <v>7.0823529411764703</v>
      </c>
      <c r="Q20" s="17">
        <f>E66/12</f>
        <v>0</v>
      </c>
      <c r="R20" s="17" t="e">
        <f>D68/E66</f>
        <v>#DIV/0!</v>
      </c>
      <c r="S20" s="17" t="e">
        <f t="shared" si="4"/>
        <v>#DIV/0!</v>
      </c>
      <c r="T20" s="3" t="e">
        <f t="shared" si="11"/>
        <v>#DIV/0!</v>
      </c>
      <c r="U20" s="17" t="e">
        <f t="shared" si="6"/>
        <v>#DIV/0!</v>
      </c>
      <c r="V20" s="3" t="e">
        <f t="shared" si="12"/>
        <v>#DIV/0!</v>
      </c>
      <c r="W20" s="17" t="e">
        <f t="shared" si="8"/>
        <v>#DIV/0!</v>
      </c>
    </row>
    <row r="21" spans="1:23" ht="12.75" x14ac:dyDescent="0.2">
      <c r="A21" s="19" t="s">
        <v>32</v>
      </c>
      <c r="B21" s="20" t="s">
        <v>33</v>
      </c>
      <c r="C21" s="21">
        <v>0.3</v>
      </c>
      <c r="D21" s="21">
        <v>7</v>
      </c>
      <c r="E21" s="48"/>
      <c r="F21" s="22">
        <f>E21*D21</f>
        <v>0</v>
      </c>
      <c r="G21" s="22">
        <f>E21*C21</f>
        <v>0</v>
      </c>
      <c r="I21" s="1">
        <f t="shared" si="9"/>
        <v>750</v>
      </c>
      <c r="J21" s="16">
        <f>0.0172*(I21/1.2) + C64</f>
        <v>10.75</v>
      </c>
      <c r="K21" s="1">
        <f t="shared" si="10"/>
        <v>750</v>
      </c>
      <c r="L21" s="16">
        <f>0.0172*(K21/1.7) + C64</f>
        <v>7.5882352941176476</v>
      </c>
      <c r="M21" s="17">
        <f t="shared" si="0"/>
        <v>8.85</v>
      </c>
      <c r="N21" s="18">
        <f t="shared" si="1"/>
        <v>10.75</v>
      </c>
      <c r="O21" s="17">
        <f xml:space="preserve"> 0.0177*(K21/2)</f>
        <v>6.6375000000000002</v>
      </c>
      <c r="P21" s="18">
        <f t="shared" si="3"/>
        <v>7.5882352941176476</v>
      </c>
      <c r="Q21" s="17">
        <f>E66/12</f>
        <v>0</v>
      </c>
      <c r="R21" s="17" t="e">
        <f>D68/E66</f>
        <v>#DIV/0!</v>
      </c>
      <c r="S21" s="17" t="e">
        <f t="shared" si="4"/>
        <v>#DIV/0!</v>
      </c>
      <c r="T21" s="3" t="e">
        <f t="shared" si="11"/>
        <v>#DIV/0!</v>
      </c>
      <c r="U21" s="17" t="e">
        <f t="shared" si="6"/>
        <v>#DIV/0!</v>
      </c>
      <c r="V21" s="3" t="e">
        <f t="shared" si="12"/>
        <v>#DIV/0!</v>
      </c>
      <c r="W21" s="17" t="e">
        <f t="shared" si="8"/>
        <v>#DIV/0!</v>
      </c>
    </row>
    <row r="22" spans="1:23" ht="12.75" x14ac:dyDescent="0.2">
      <c r="A22" s="13" t="s">
        <v>102</v>
      </c>
      <c r="B22" s="14"/>
      <c r="C22" s="2"/>
      <c r="D22" s="2"/>
      <c r="E22" s="49"/>
      <c r="F22" s="2"/>
      <c r="G22" s="15"/>
      <c r="I22" s="1">
        <f t="shared" si="9"/>
        <v>800</v>
      </c>
      <c r="J22" s="16">
        <f>0.0172*(I22/1.2) + C64</f>
        <v>11.466666666666669</v>
      </c>
      <c r="K22" s="1">
        <f t="shared" si="10"/>
        <v>800</v>
      </c>
      <c r="L22" s="16">
        <f>0.0172*(K22/1.7) + C64</f>
        <v>8.094117647058825</v>
      </c>
      <c r="M22" s="17">
        <f t="shared" si="0"/>
        <v>9.4400000000000013</v>
      </c>
      <c r="N22" s="18">
        <f t="shared" si="1"/>
        <v>11.466666666666669</v>
      </c>
      <c r="O22" s="17">
        <f t="shared" si="2"/>
        <v>7.08</v>
      </c>
      <c r="P22" s="18">
        <f t="shared" si="3"/>
        <v>8.094117647058825</v>
      </c>
      <c r="Q22" s="17">
        <f>E66/12</f>
        <v>0</v>
      </c>
      <c r="R22" s="17" t="e">
        <f>D68/E66</f>
        <v>#DIV/0!</v>
      </c>
      <c r="S22" s="17" t="e">
        <f t="shared" si="4"/>
        <v>#DIV/0!</v>
      </c>
      <c r="T22" s="3" t="e">
        <f t="shared" si="11"/>
        <v>#DIV/0!</v>
      </c>
      <c r="U22" s="17" t="e">
        <f t="shared" si="6"/>
        <v>#DIV/0!</v>
      </c>
      <c r="V22" s="3" t="e">
        <f t="shared" si="12"/>
        <v>#DIV/0!</v>
      </c>
      <c r="W22" s="17" t="e">
        <f t="shared" si="8"/>
        <v>#DIV/0!</v>
      </c>
    </row>
    <row r="23" spans="1:23" ht="12.75" x14ac:dyDescent="0.2">
      <c r="A23" s="19" t="s">
        <v>107</v>
      </c>
      <c r="B23" s="20" t="s">
        <v>108</v>
      </c>
      <c r="C23" s="21">
        <v>1.8</v>
      </c>
      <c r="D23" s="21">
        <v>12</v>
      </c>
      <c r="E23" s="48"/>
      <c r="F23" s="22">
        <f t="shared" ref="F23:F35" si="13">E23*D23</f>
        <v>0</v>
      </c>
      <c r="G23" s="22">
        <f t="shared" ref="G23:G35" si="14">E23*C23</f>
        <v>0</v>
      </c>
      <c r="I23" s="1">
        <f t="shared" si="9"/>
        <v>850</v>
      </c>
      <c r="J23" s="16">
        <f>0.0172*(I23/1.2) + C64</f>
        <v>12.183333333333334</v>
      </c>
      <c r="K23" s="1">
        <f t="shared" si="10"/>
        <v>850</v>
      </c>
      <c r="L23" s="16">
        <f>0.0172*(K23/1.7) + C64</f>
        <v>8.6</v>
      </c>
      <c r="M23" s="17">
        <f t="shared" si="0"/>
        <v>10.029999999999999</v>
      </c>
      <c r="N23" s="18">
        <f t="shared" si="1"/>
        <v>12.183333333333334</v>
      </c>
      <c r="O23" s="17">
        <f xml:space="preserve"> 0.0177*(K23/2)</f>
        <v>7.5225</v>
      </c>
      <c r="P23" s="18">
        <f t="shared" si="3"/>
        <v>8.6</v>
      </c>
      <c r="Q23" s="17">
        <f>E66/12</f>
        <v>0</v>
      </c>
      <c r="R23" s="17" t="e">
        <f>D68/E66</f>
        <v>#DIV/0!</v>
      </c>
      <c r="S23" s="17" t="e">
        <f t="shared" si="4"/>
        <v>#DIV/0!</v>
      </c>
      <c r="T23" s="3" t="e">
        <f t="shared" si="11"/>
        <v>#DIV/0!</v>
      </c>
      <c r="U23" s="17" t="e">
        <f t="shared" si="6"/>
        <v>#DIV/0!</v>
      </c>
      <c r="V23" s="3" t="e">
        <f t="shared" si="12"/>
        <v>#DIV/0!</v>
      </c>
      <c r="W23" s="17" t="e">
        <f t="shared" si="8"/>
        <v>#DIV/0!</v>
      </c>
    </row>
    <row r="24" spans="1:23" ht="12.75" x14ac:dyDescent="0.2">
      <c r="A24" s="23" t="s">
        <v>109</v>
      </c>
      <c r="B24" s="20" t="s">
        <v>110</v>
      </c>
      <c r="C24" s="21">
        <v>1.3</v>
      </c>
      <c r="D24" s="21">
        <v>2.9</v>
      </c>
      <c r="E24" s="48"/>
      <c r="F24" s="22">
        <f t="shared" si="13"/>
        <v>0</v>
      </c>
      <c r="G24" s="22">
        <f t="shared" si="14"/>
        <v>0</v>
      </c>
      <c r="I24" s="1">
        <f t="shared" si="9"/>
        <v>900</v>
      </c>
      <c r="J24" s="16">
        <f>0.0172*(I24/1.2) + C64</f>
        <v>12.9</v>
      </c>
      <c r="K24" s="1">
        <f t="shared" si="10"/>
        <v>900</v>
      </c>
      <c r="L24" s="16">
        <f>0.0172*(K24/1.7) + C64</f>
        <v>9.1058823529411761</v>
      </c>
      <c r="M24" s="17">
        <f t="shared" si="0"/>
        <v>10.620000000000001</v>
      </c>
      <c r="N24" s="18">
        <f t="shared" si="1"/>
        <v>12.9</v>
      </c>
      <c r="O24" s="17">
        <f t="shared" si="2"/>
        <v>7.9649999999999999</v>
      </c>
      <c r="P24" s="18">
        <f t="shared" si="3"/>
        <v>9.1058823529411761</v>
      </c>
      <c r="Q24" s="17">
        <f>E66/12</f>
        <v>0</v>
      </c>
      <c r="R24" s="17" t="e">
        <f>D68/E66</f>
        <v>#DIV/0!</v>
      </c>
      <c r="S24" s="17" t="e">
        <f t="shared" si="4"/>
        <v>#DIV/0!</v>
      </c>
      <c r="T24" s="3" t="e">
        <f t="shared" si="11"/>
        <v>#DIV/0!</v>
      </c>
      <c r="U24" s="17" t="e">
        <f t="shared" si="6"/>
        <v>#DIV/0!</v>
      </c>
      <c r="V24" s="3" t="e">
        <f t="shared" si="12"/>
        <v>#DIV/0!</v>
      </c>
      <c r="W24" s="17" t="e">
        <f t="shared" si="8"/>
        <v>#DIV/0!</v>
      </c>
    </row>
    <row r="25" spans="1:23" ht="12.75" x14ac:dyDescent="0.2">
      <c r="A25" s="19" t="s">
        <v>34</v>
      </c>
      <c r="B25" s="20" t="s">
        <v>35</v>
      </c>
      <c r="C25" s="21">
        <v>1</v>
      </c>
      <c r="D25" s="21">
        <v>1.65</v>
      </c>
      <c r="E25" s="48"/>
      <c r="F25" s="22">
        <f t="shared" si="13"/>
        <v>0</v>
      </c>
      <c r="G25" s="22">
        <f t="shared" si="14"/>
        <v>0</v>
      </c>
      <c r="I25" s="1">
        <f t="shared" si="9"/>
        <v>950</v>
      </c>
      <c r="J25" s="16">
        <f>0.0172*(I25/1.2) + C64</f>
        <v>13.616666666666667</v>
      </c>
      <c r="K25" s="1">
        <f t="shared" si="10"/>
        <v>950</v>
      </c>
      <c r="L25" s="16">
        <f>0.0172*(K25/1.7) + C64</f>
        <v>9.6117647058823543</v>
      </c>
      <c r="M25" s="17">
        <f t="shared" si="0"/>
        <v>11.21</v>
      </c>
      <c r="N25" s="18">
        <f t="shared" si="1"/>
        <v>13.616666666666667</v>
      </c>
      <c r="O25" s="17">
        <f t="shared" si="2"/>
        <v>8.4075000000000006</v>
      </c>
      <c r="P25" s="18">
        <f t="shared" si="3"/>
        <v>9.6117647058823543</v>
      </c>
      <c r="Q25" s="17">
        <f>E66/12</f>
        <v>0</v>
      </c>
      <c r="R25" s="17" t="e">
        <f>D68/E66</f>
        <v>#DIV/0!</v>
      </c>
      <c r="S25" s="17" t="e">
        <f t="shared" si="4"/>
        <v>#DIV/0!</v>
      </c>
      <c r="T25" s="3" t="e">
        <f t="shared" si="11"/>
        <v>#DIV/0!</v>
      </c>
      <c r="U25" s="17" t="e">
        <f t="shared" si="6"/>
        <v>#DIV/0!</v>
      </c>
      <c r="V25" s="3" t="e">
        <f t="shared" si="12"/>
        <v>#DIV/0!</v>
      </c>
      <c r="W25" s="17" t="e">
        <f t="shared" si="8"/>
        <v>#DIV/0!</v>
      </c>
    </row>
    <row r="26" spans="1:23" ht="12.75" x14ac:dyDescent="0.2">
      <c r="A26" s="19" t="s">
        <v>36</v>
      </c>
      <c r="B26" s="20" t="s">
        <v>37</v>
      </c>
      <c r="C26" s="21">
        <v>0.5</v>
      </c>
      <c r="D26" s="21">
        <v>2</v>
      </c>
      <c r="E26" s="48"/>
      <c r="F26" s="22">
        <f t="shared" si="13"/>
        <v>0</v>
      </c>
      <c r="G26" s="22">
        <f t="shared" si="14"/>
        <v>0</v>
      </c>
      <c r="I26" s="1">
        <f t="shared" ref="I26:K41" si="15">I25+50</f>
        <v>1000</v>
      </c>
      <c r="J26" s="16">
        <f>0.0172*(I26/1.2) + C64</f>
        <v>14.333333333333334</v>
      </c>
      <c r="K26" s="1">
        <f t="shared" si="10"/>
        <v>1000</v>
      </c>
      <c r="L26" s="16">
        <f>0.0172*(K26/1.7) + C64</f>
        <v>10.117647058823529</v>
      </c>
      <c r="M26" s="37">
        <f t="shared" si="0"/>
        <v>11.799999999999999</v>
      </c>
      <c r="N26" s="38">
        <f t="shared" si="1"/>
        <v>14.333333333333334</v>
      </c>
      <c r="O26" s="37">
        <f t="shared" si="2"/>
        <v>8.85</v>
      </c>
      <c r="P26" s="38">
        <f t="shared" si="3"/>
        <v>10.117647058823529</v>
      </c>
      <c r="Q26" s="37">
        <f>E66/12</f>
        <v>0</v>
      </c>
      <c r="R26" s="37" t="e">
        <f>D68/E66</f>
        <v>#DIV/0!</v>
      </c>
      <c r="S26" s="37" t="e">
        <f t="shared" si="4"/>
        <v>#DIV/0!</v>
      </c>
      <c r="T26" s="3" t="e">
        <f t="shared" si="11"/>
        <v>#DIV/0!</v>
      </c>
      <c r="U26" s="37" t="e">
        <f t="shared" si="6"/>
        <v>#DIV/0!</v>
      </c>
      <c r="V26" s="3" t="e">
        <f t="shared" si="12"/>
        <v>#DIV/0!</v>
      </c>
      <c r="W26" s="37" t="e">
        <f t="shared" si="8"/>
        <v>#DIV/0!</v>
      </c>
    </row>
    <row r="27" spans="1:23" ht="12.75" x14ac:dyDescent="0.2">
      <c r="A27" s="19" t="s">
        <v>38</v>
      </c>
      <c r="B27" s="20" t="s">
        <v>39</v>
      </c>
      <c r="C27" s="21">
        <v>1.3</v>
      </c>
      <c r="D27" s="21">
        <v>2.9</v>
      </c>
      <c r="E27" s="48"/>
      <c r="F27" s="22">
        <f t="shared" si="13"/>
        <v>0</v>
      </c>
      <c r="G27" s="22">
        <f t="shared" si="14"/>
        <v>0</v>
      </c>
      <c r="I27" s="1">
        <f t="shared" si="15"/>
        <v>1050</v>
      </c>
      <c r="J27" s="16">
        <f>0.0172*(I27/1.2) + C64</f>
        <v>15.05</v>
      </c>
      <c r="K27" s="1">
        <f t="shared" si="10"/>
        <v>1050</v>
      </c>
      <c r="L27" s="16">
        <f>0.0172*(K27/1.7) + C64</f>
        <v>10.623529411764705</v>
      </c>
      <c r="M27" s="37">
        <f t="shared" si="0"/>
        <v>12.39</v>
      </c>
      <c r="N27" s="38">
        <f t="shared" si="1"/>
        <v>15.05</v>
      </c>
      <c r="O27" s="37">
        <f t="shared" si="2"/>
        <v>9.2925000000000004</v>
      </c>
      <c r="P27" s="38">
        <f t="shared" si="3"/>
        <v>10.623529411764705</v>
      </c>
      <c r="Q27" s="37">
        <f>E66/12</f>
        <v>0</v>
      </c>
      <c r="R27" s="37" t="e">
        <f>D68/E66</f>
        <v>#DIV/0!</v>
      </c>
      <c r="S27" s="37" t="e">
        <f t="shared" si="4"/>
        <v>#DIV/0!</v>
      </c>
      <c r="T27" s="3" t="e">
        <f t="shared" si="11"/>
        <v>#DIV/0!</v>
      </c>
      <c r="U27" s="37" t="e">
        <f t="shared" si="6"/>
        <v>#DIV/0!</v>
      </c>
      <c r="V27" s="3" t="e">
        <f t="shared" si="12"/>
        <v>#DIV/0!</v>
      </c>
      <c r="W27" s="37" t="e">
        <f t="shared" si="8"/>
        <v>#DIV/0!</v>
      </c>
    </row>
    <row r="28" spans="1:23" ht="12.75" x14ac:dyDescent="0.2">
      <c r="A28" s="19" t="s">
        <v>40</v>
      </c>
      <c r="B28" s="20" t="s">
        <v>41</v>
      </c>
      <c r="C28" s="21">
        <v>0.5</v>
      </c>
      <c r="D28" s="21">
        <v>2</v>
      </c>
      <c r="E28" s="48"/>
      <c r="F28" s="22">
        <f t="shared" si="13"/>
        <v>0</v>
      </c>
      <c r="G28" s="22">
        <f t="shared" si="14"/>
        <v>0</v>
      </c>
      <c r="I28" s="1">
        <f t="shared" si="15"/>
        <v>1100</v>
      </c>
      <c r="J28" s="16">
        <f>0.0172*(I28/1.2) + C64</f>
        <v>15.766666666666667</v>
      </c>
      <c r="K28" s="1">
        <f t="shared" si="10"/>
        <v>1100</v>
      </c>
      <c r="L28" s="16">
        <f>0.0172*(K28/1.7) + C64</f>
        <v>11.129411764705884</v>
      </c>
      <c r="M28" s="37">
        <f t="shared" si="0"/>
        <v>12.98</v>
      </c>
      <c r="N28" s="38">
        <f t="shared" si="1"/>
        <v>15.766666666666667</v>
      </c>
      <c r="O28" s="37">
        <f t="shared" si="2"/>
        <v>9.7349999999999994</v>
      </c>
      <c r="P28" s="38">
        <f t="shared" si="3"/>
        <v>11.129411764705884</v>
      </c>
      <c r="Q28" s="37">
        <f>E66/12</f>
        <v>0</v>
      </c>
      <c r="R28" s="37" t="e">
        <f>D68/E66</f>
        <v>#DIV/0!</v>
      </c>
      <c r="S28" s="37" t="e">
        <f t="shared" si="4"/>
        <v>#DIV/0!</v>
      </c>
      <c r="T28" s="3" t="e">
        <f t="shared" si="11"/>
        <v>#DIV/0!</v>
      </c>
      <c r="U28" s="37" t="e">
        <f t="shared" si="6"/>
        <v>#DIV/0!</v>
      </c>
      <c r="V28" s="3" t="e">
        <f t="shared" si="12"/>
        <v>#DIV/0!</v>
      </c>
      <c r="W28" s="37" t="e">
        <f t="shared" si="8"/>
        <v>#DIV/0!</v>
      </c>
    </row>
    <row r="29" spans="1:23" ht="12.75" x14ac:dyDescent="0.2">
      <c r="A29" s="19" t="s">
        <v>42</v>
      </c>
      <c r="B29" s="20" t="s">
        <v>116</v>
      </c>
      <c r="C29" s="21">
        <v>0</v>
      </c>
      <c r="D29" s="21">
        <v>0</v>
      </c>
      <c r="E29" s="48"/>
      <c r="F29" s="22">
        <f t="shared" si="13"/>
        <v>0</v>
      </c>
      <c r="G29" s="22">
        <f t="shared" si="14"/>
        <v>0</v>
      </c>
      <c r="I29" s="1">
        <f t="shared" si="15"/>
        <v>1150</v>
      </c>
      <c r="J29" s="16">
        <f>0.0172*(I29/1.2) + $C64</f>
        <v>16.483333333333334</v>
      </c>
      <c r="K29" s="1">
        <f t="shared" si="10"/>
        <v>1150</v>
      </c>
      <c r="L29" s="16">
        <f>0.0172*(K29/1.7) + C64</f>
        <v>11.63529411764706</v>
      </c>
      <c r="M29" s="37">
        <f t="shared" si="0"/>
        <v>13.57</v>
      </c>
      <c r="N29" s="38">
        <f t="shared" si="1"/>
        <v>16.483333333333334</v>
      </c>
      <c r="O29" s="37">
        <f xml:space="preserve"> 0.0177*(K29/2)</f>
        <v>10.1775</v>
      </c>
      <c r="P29" s="38">
        <f t="shared" si="3"/>
        <v>11.63529411764706</v>
      </c>
      <c r="Q29" s="37">
        <f>E66/12</f>
        <v>0</v>
      </c>
      <c r="R29" s="37" t="e">
        <f>D68/E66</f>
        <v>#DIV/0!</v>
      </c>
      <c r="S29" s="37" t="e">
        <f t="shared" si="4"/>
        <v>#DIV/0!</v>
      </c>
      <c r="T29" s="3" t="e">
        <f t="shared" si="11"/>
        <v>#DIV/0!</v>
      </c>
      <c r="U29" s="37" t="e">
        <f t="shared" si="6"/>
        <v>#DIV/0!</v>
      </c>
      <c r="V29" s="3" t="e">
        <f t="shared" si="12"/>
        <v>#DIV/0!</v>
      </c>
      <c r="W29" s="37" t="e">
        <f t="shared" si="8"/>
        <v>#DIV/0!</v>
      </c>
    </row>
    <row r="30" spans="1:23" ht="12.75" x14ac:dyDescent="0.2">
      <c r="A30" s="19" t="s">
        <v>43</v>
      </c>
      <c r="B30" s="20" t="s">
        <v>44</v>
      </c>
      <c r="C30" s="21">
        <v>1.8</v>
      </c>
      <c r="D30" s="21">
        <v>25</v>
      </c>
      <c r="E30" s="48"/>
      <c r="F30" s="22">
        <f t="shared" si="13"/>
        <v>0</v>
      </c>
      <c r="G30" s="22">
        <f t="shared" si="14"/>
        <v>0</v>
      </c>
      <c r="I30" s="1">
        <f t="shared" si="15"/>
        <v>1200</v>
      </c>
      <c r="J30" s="16">
        <f>0.0172*(I30/1.2) + C64</f>
        <v>17.2</v>
      </c>
      <c r="K30" s="1">
        <f t="shared" si="10"/>
        <v>1200</v>
      </c>
      <c r="L30" s="16">
        <f>0.0172*(K30/1.7) + C64</f>
        <v>12.141176470588235</v>
      </c>
      <c r="M30" s="37">
        <f t="shared" si="0"/>
        <v>14.16</v>
      </c>
      <c r="N30" s="38">
        <f t="shared" si="1"/>
        <v>17.2</v>
      </c>
      <c r="O30" s="37">
        <f t="shared" si="2"/>
        <v>10.620000000000001</v>
      </c>
      <c r="P30" s="38">
        <f t="shared" si="3"/>
        <v>12.141176470588235</v>
      </c>
      <c r="Q30" s="37">
        <f>E66/12</f>
        <v>0</v>
      </c>
      <c r="R30" s="37" t="e">
        <f>D68/E66</f>
        <v>#DIV/0!</v>
      </c>
      <c r="S30" s="37" t="e">
        <f t="shared" si="4"/>
        <v>#DIV/0!</v>
      </c>
      <c r="T30" s="3" t="e">
        <f t="shared" si="11"/>
        <v>#DIV/0!</v>
      </c>
      <c r="U30" s="37" t="e">
        <f t="shared" si="6"/>
        <v>#DIV/0!</v>
      </c>
      <c r="V30" s="3" t="e">
        <f t="shared" si="12"/>
        <v>#DIV/0!</v>
      </c>
      <c r="W30" s="37" t="e">
        <f t="shared" si="8"/>
        <v>#DIV/0!</v>
      </c>
    </row>
    <row r="31" spans="1:23" ht="12.75" x14ac:dyDescent="0.2">
      <c r="A31" s="19" t="s">
        <v>111</v>
      </c>
      <c r="B31" s="20" t="s">
        <v>112</v>
      </c>
      <c r="C31" s="21">
        <v>1.8</v>
      </c>
      <c r="D31" s="21"/>
      <c r="E31" s="48"/>
      <c r="F31" s="22">
        <f t="shared" si="13"/>
        <v>0</v>
      </c>
      <c r="G31" s="22">
        <f t="shared" si="14"/>
        <v>0</v>
      </c>
      <c r="I31" s="1">
        <f t="shared" si="15"/>
        <v>1250</v>
      </c>
      <c r="J31" s="16">
        <f>0.0172*(I31/1.2) + C64</f>
        <v>17.916666666666668</v>
      </c>
      <c r="K31" s="1">
        <f t="shared" si="10"/>
        <v>1250</v>
      </c>
      <c r="L31" s="16">
        <f>0.0172*(K31/1.7) + C64</f>
        <v>12.647058823529413</v>
      </c>
      <c r="M31" s="37">
        <f t="shared" si="0"/>
        <v>14.750000000000002</v>
      </c>
      <c r="N31" s="38">
        <f t="shared" si="1"/>
        <v>17.916666666666668</v>
      </c>
      <c r="O31" s="37">
        <f t="shared" si="2"/>
        <v>11.0625</v>
      </c>
      <c r="P31" s="38">
        <f t="shared" si="3"/>
        <v>12.647058823529413</v>
      </c>
      <c r="Q31" s="37">
        <f>E66/12</f>
        <v>0</v>
      </c>
      <c r="R31" s="37" t="e">
        <f>D68/E66</f>
        <v>#DIV/0!</v>
      </c>
      <c r="S31" s="37" t="e">
        <f t="shared" si="4"/>
        <v>#DIV/0!</v>
      </c>
      <c r="T31" s="3" t="e">
        <f t="shared" si="11"/>
        <v>#DIV/0!</v>
      </c>
      <c r="U31" s="37" t="e">
        <f t="shared" si="6"/>
        <v>#DIV/0!</v>
      </c>
      <c r="V31" s="3" t="e">
        <f t="shared" si="12"/>
        <v>#DIV/0!</v>
      </c>
      <c r="W31" s="37" t="e">
        <f t="shared" si="8"/>
        <v>#DIV/0!</v>
      </c>
    </row>
    <row r="32" spans="1:23" ht="12.75" x14ac:dyDescent="0.2">
      <c r="A32" s="19" t="s">
        <v>45</v>
      </c>
      <c r="B32" s="20" t="s">
        <v>46</v>
      </c>
      <c r="C32" s="21">
        <v>2.6</v>
      </c>
      <c r="D32" s="21"/>
      <c r="E32" s="48"/>
      <c r="F32" s="22">
        <f t="shared" si="13"/>
        <v>0</v>
      </c>
      <c r="G32" s="22">
        <f t="shared" si="14"/>
        <v>0</v>
      </c>
      <c r="I32" s="1">
        <f t="shared" si="15"/>
        <v>1300</v>
      </c>
      <c r="J32" s="16">
        <f>0.0172*(I32/1.2) + C64</f>
        <v>18.633333333333336</v>
      </c>
      <c r="K32" s="1">
        <f t="shared" si="10"/>
        <v>1300</v>
      </c>
      <c r="L32" s="16">
        <f>0.0172*(K32/1.7) + C64</f>
        <v>13.152941176470589</v>
      </c>
      <c r="M32" s="37">
        <f t="shared" si="0"/>
        <v>15.34</v>
      </c>
      <c r="N32" s="38">
        <f t="shared" si="1"/>
        <v>18.633333333333336</v>
      </c>
      <c r="O32" s="37">
        <f t="shared" si="2"/>
        <v>11.505000000000001</v>
      </c>
      <c r="P32" s="38">
        <f t="shared" si="3"/>
        <v>13.152941176470589</v>
      </c>
      <c r="Q32" s="37">
        <f>E66/12</f>
        <v>0</v>
      </c>
      <c r="R32" s="37" t="e">
        <f>D68/E66</f>
        <v>#DIV/0!</v>
      </c>
      <c r="S32" s="37" t="e">
        <f t="shared" si="4"/>
        <v>#DIV/0!</v>
      </c>
      <c r="T32" s="3" t="e">
        <f t="shared" si="11"/>
        <v>#DIV/0!</v>
      </c>
      <c r="U32" s="37" t="e">
        <f t="shared" si="6"/>
        <v>#DIV/0!</v>
      </c>
      <c r="V32" s="3" t="e">
        <f t="shared" si="12"/>
        <v>#DIV/0!</v>
      </c>
      <c r="W32" s="37" t="e">
        <f t="shared" si="8"/>
        <v>#DIV/0!</v>
      </c>
    </row>
    <row r="33" spans="1:23" ht="12.75" x14ac:dyDescent="0.2">
      <c r="A33" s="19" t="s">
        <v>47</v>
      </c>
      <c r="B33" s="20" t="s">
        <v>48</v>
      </c>
      <c r="C33" s="21">
        <v>3.2</v>
      </c>
      <c r="D33" s="21"/>
      <c r="E33" s="48"/>
      <c r="F33" s="22">
        <f t="shared" si="13"/>
        <v>0</v>
      </c>
      <c r="G33" s="22">
        <f t="shared" si="14"/>
        <v>0</v>
      </c>
      <c r="I33" s="1">
        <f t="shared" si="15"/>
        <v>1350</v>
      </c>
      <c r="J33" s="16">
        <f>0.0172*(I33/1.2) + C64</f>
        <v>19.350000000000001</v>
      </c>
      <c r="K33" s="1">
        <f t="shared" si="10"/>
        <v>1350</v>
      </c>
      <c r="L33" s="16">
        <f>0.0172*(K33/1.7) + C64</f>
        <v>13.658823529411764</v>
      </c>
      <c r="M33" s="17">
        <f t="shared" si="0"/>
        <v>15.93</v>
      </c>
      <c r="N33" s="18">
        <f t="shared" si="1"/>
        <v>19.350000000000001</v>
      </c>
      <c r="O33" s="17">
        <f t="shared" si="2"/>
        <v>11.9475</v>
      </c>
      <c r="P33" s="18">
        <f t="shared" si="3"/>
        <v>13.658823529411764</v>
      </c>
      <c r="Q33" s="17">
        <f>E66/12</f>
        <v>0</v>
      </c>
      <c r="R33" s="17" t="e">
        <f>D68/E66</f>
        <v>#DIV/0!</v>
      </c>
      <c r="S33" s="17" t="e">
        <f t="shared" si="4"/>
        <v>#DIV/0!</v>
      </c>
      <c r="T33" s="3" t="e">
        <f t="shared" si="11"/>
        <v>#DIV/0!</v>
      </c>
      <c r="U33" s="17" t="e">
        <f t="shared" si="6"/>
        <v>#DIV/0!</v>
      </c>
      <c r="V33" s="3" t="e">
        <f t="shared" si="12"/>
        <v>#DIV/0!</v>
      </c>
      <c r="W33" s="17" t="e">
        <f t="shared" si="8"/>
        <v>#DIV/0!</v>
      </c>
    </row>
    <row r="34" spans="1:23" ht="12.75" x14ac:dyDescent="0.2">
      <c r="A34" s="19" t="s">
        <v>49</v>
      </c>
      <c r="B34" s="20" t="s">
        <v>50</v>
      </c>
      <c r="C34" s="21">
        <v>3.2</v>
      </c>
      <c r="D34" s="21"/>
      <c r="E34" s="48"/>
      <c r="F34" s="22">
        <f t="shared" si="13"/>
        <v>0</v>
      </c>
      <c r="G34" s="22">
        <f t="shared" si="14"/>
        <v>0</v>
      </c>
      <c r="I34" s="1">
        <f t="shared" si="15"/>
        <v>1400</v>
      </c>
      <c r="J34" s="16">
        <f>0.0172*(I34/1.2) + C64</f>
        <v>20.066666666666666</v>
      </c>
      <c r="K34" s="1">
        <f t="shared" si="10"/>
        <v>1400</v>
      </c>
      <c r="L34" s="16">
        <f>0.0172*(K34/1.7) + C64</f>
        <v>14.164705882352941</v>
      </c>
      <c r="M34" s="17">
        <f t="shared" si="0"/>
        <v>16.52</v>
      </c>
      <c r="N34" s="18">
        <f t="shared" si="1"/>
        <v>20.066666666666666</v>
      </c>
      <c r="O34" s="17">
        <f t="shared" si="2"/>
        <v>12.39</v>
      </c>
      <c r="P34" s="18">
        <f t="shared" si="3"/>
        <v>14.164705882352941</v>
      </c>
      <c r="Q34" s="17">
        <f>E66/12</f>
        <v>0</v>
      </c>
      <c r="R34" s="17" t="e">
        <f>D68/E66</f>
        <v>#DIV/0!</v>
      </c>
      <c r="S34" s="17" t="e">
        <f t="shared" si="4"/>
        <v>#DIV/0!</v>
      </c>
      <c r="T34" s="3" t="e">
        <f t="shared" si="11"/>
        <v>#DIV/0!</v>
      </c>
      <c r="U34" s="17" t="e">
        <f t="shared" si="6"/>
        <v>#DIV/0!</v>
      </c>
      <c r="V34" s="3" t="e">
        <f t="shared" si="12"/>
        <v>#DIV/0!</v>
      </c>
      <c r="W34" s="17" t="e">
        <f t="shared" si="8"/>
        <v>#DIV/0!</v>
      </c>
    </row>
    <row r="35" spans="1:23" ht="12.75" x14ac:dyDescent="0.2">
      <c r="A35" s="19" t="s">
        <v>51</v>
      </c>
      <c r="B35" s="20" t="s">
        <v>52</v>
      </c>
      <c r="C35" s="21">
        <v>0.55000000000000004</v>
      </c>
      <c r="D35" s="21"/>
      <c r="E35" s="48"/>
      <c r="F35" s="22">
        <f t="shared" si="13"/>
        <v>0</v>
      </c>
      <c r="G35" s="22">
        <f t="shared" si="14"/>
        <v>0</v>
      </c>
      <c r="I35" s="1">
        <f t="shared" si="15"/>
        <v>1450</v>
      </c>
      <c r="J35" s="16">
        <f>0.0172*(I35/1.2) + C64</f>
        <v>20.783333333333335</v>
      </c>
      <c r="K35" s="1">
        <f t="shared" si="10"/>
        <v>1450</v>
      </c>
      <c r="L35" s="16">
        <f>0.0172*(K35/1.7) + C64</f>
        <v>14.670588235294119</v>
      </c>
      <c r="M35" s="17">
        <f t="shared" si="0"/>
        <v>17.11</v>
      </c>
      <c r="N35" s="18">
        <f t="shared" si="1"/>
        <v>20.783333333333335</v>
      </c>
      <c r="O35" s="17">
        <f t="shared" si="2"/>
        <v>12.8325</v>
      </c>
      <c r="P35" s="18">
        <f t="shared" si="3"/>
        <v>14.670588235294119</v>
      </c>
      <c r="Q35" s="17">
        <f>E66/12</f>
        <v>0</v>
      </c>
      <c r="R35" s="17" t="e">
        <f>D68/E66</f>
        <v>#DIV/0!</v>
      </c>
      <c r="S35" s="17" t="e">
        <f t="shared" si="4"/>
        <v>#DIV/0!</v>
      </c>
      <c r="T35" s="3" t="e">
        <f t="shared" si="11"/>
        <v>#DIV/0!</v>
      </c>
      <c r="U35" s="17" t="e">
        <f t="shared" si="6"/>
        <v>#DIV/0!</v>
      </c>
      <c r="V35" s="3" t="e">
        <f t="shared" si="12"/>
        <v>#DIV/0!</v>
      </c>
      <c r="W35" s="17" t="e">
        <f t="shared" si="8"/>
        <v>#DIV/0!</v>
      </c>
    </row>
    <row r="36" spans="1:23" ht="12.75" x14ac:dyDescent="0.2">
      <c r="A36" s="13" t="s">
        <v>101</v>
      </c>
      <c r="B36" s="14"/>
      <c r="C36" s="2"/>
      <c r="D36" s="2"/>
      <c r="E36" s="49"/>
      <c r="F36" s="2"/>
      <c r="G36" s="15"/>
      <c r="I36" s="1">
        <f t="shared" si="15"/>
        <v>1500</v>
      </c>
      <c r="J36" s="16">
        <f>0.0172*(I36/1.2) + C64</f>
        <v>21.5</v>
      </c>
      <c r="K36" s="1">
        <f t="shared" si="15"/>
        <v>1500</v>
      </c>
      <c r="L36" s="16">
        <f>0.0172*(K36/1.7) + C64</f>
        <v>15.176470588235295</v>
      </c>
      <c r="M36" s="17">
        <f t="shared" si="0"/>
        <v>17.7</v>
      </c>
      <c r="N36" s="18">
        <f t="shared" si="1"/>
        <v>21.5</v>
      </c>
      <c r="O36" s="17">
        <f t="shared" si="2"/>
        <v>13.275</v>
      </c>
      <c r="P36" s="18">
        <f t="shared" si="3"/>
        <v>15.176470588235295</v>
      </c>
      <c r="Q36" s="17">
        <f>E66/12</f>
        <v>0</v>
      </c>
      <c r="R36" s="17" t="e">
        <f>D68/E66</f>
        <v>#DIV/0!</v>
      </c>
      <c r="S36" s="17" t="e">
        <f t="shared" si="4"/>
        <v>#DIV/0!</v>
      </c>
      <c r="T36" s="3" t="e">
        <f t="shared" si="11"/>
        <v>#DIV/0!</v>
      </c>
      <c r="U36" s="17" t="e">
        <f t="shared" si="6"/>
        <v>#DIV/0!</v>
      </c>
      <c r="V36" s="3" t="e">
        <f t="shared" si="12"/>
        <v>#DIV/0!</v>
      </c>
      <c r="W36" s="17" t="e">
        <f t="shared" si="8"/>
        <v>#DIV/0!</v>
      </c>
    </row>
    <row r="37" spans="1:23" ht="12.75" x14ac:dyDescent="0.2">
      <c r="A37" s="19" t="s">
        <v>53</v>
      </c>
      <c r="B37" s="20" t="s">
        <v>54</v>
      </c>
      <c r="C37" s="21">
        <v>0.45</v>
      </c>
      <c r="D37" s="21"/>
      <c r="E37" s="48"/>
      <c r="F37" s="22">
        <f>E37*D37</f>
        <v>0</v>
      </c>
      <c r="G37" s="22">
        <f>E37*C37</f>
        <v>0</v>
      </c>
      <c r="I37" s="1">
        <f t="shared" si="15"/>
        <v>1550</v>
      </c>
      <c r="J37" s="16">
        <f>0.0172*(I37/1.2) + C64</f>
        <v>22.216666666666669</v>
      </c>
      <c r="K37" s="1">
        <f t="shared" si="15"/>
        <v>1550</v>
      </c>
      <c r="L37" s="16">
        <f>0.0172*(K37/1.7) + C64</f>
        <v>15.68235294117647</v>
      </c>
      <c r="M37" s="17">
        <f t="shared" si="0"/>
        <v>18.29</v>
      </c>
      <c r="N37" s="18">
        <f t="shared" si="1"/>
        <v>22.216666666666669</v>
      </c>
      <c r="O37" s="17">
        <f t="shared" si="2"/>
        <v>13.717500000000001</v>
      </c>
      <c r="P37" s="18">
        <f t="shared" si="3"/>
        <v>15.68235294117647</v>
      </c>
      <c r="Q37" s="17">
        <f>E66/12</f>
        <v>0</v>
      </c>
      <c r="R37" s="17" t="e">
        <f>D68/E66</f>
        <v>#DIV/0!</v>
      </c>
      <c r="S37" s="17" t="e">
        <f t="shared" si="4"/>
        <v>#DIV/0!</v>
      </c>
      <c r="T37" s="3" t="e">
        <f t="shared" si="11"/>
        <v>#DIV/0!</v>
      </c>
      <c r="U37" s="17" t="e">
        <f t="shared" si="6"/>
        <v>#DIV/0!</v>
      </c>
      <c r="V37" s="3" t="e">
        <f t="shared" si="12"/>
        <v>#DIV/0!</v>
      </c>
      <c r="W37" s="17" t="e">
        <f t="shared" si="8"/>
        <v>#DIV/0!</v>
      </c>
    </row>
    <row r="38" spans="1:23" ht="12.75" x14ac:dyDescent="0.2">
      <c r="A38" s="19" t="s">
        <v>55</v>
      </c>
      <c r="B38" s="20" t="s">
        <v>56</v>
      </c>
      <c r="C38" s="21">
        <v>0.65</v>
      </c>
      <c r="D38" s="21"/>
      <c r="E38" s="48"/>
      <c r="F38" s="22">
        <f>E38*D38</f>
        <v>0</v>
      </c>
      <c r="G38" s="22">
        <f>E38*C38</f>
        <v>0</v>
      </c>
      <c r="I38" s="1">
        <f t="shared" si="15"/>
        <v>1600</v>
      </c>
      <c r="J38" s="16">
        <f>0.0172*(I38/1.2) + C64</f>
        <v>22.933333333333337</v>
      </c>
      <c r="K38" s="1">
        <f t="shared" si="15"/>
        <v>1600</v>
      </c>
      <c r="L38" s="16">
        <f>0.0172*(K38/1.7) +C64</f>
        <v>16.18823529411765</v>
      </c>
      <c r="M38" s="17">
        <f t="shared" si="0"/>
        <v>18.880000000000003</v>
      </c>
      <c r="N38" s="18">
        <f t="shared" si="1"/>
        <v>22.933333333333337</v>
      </c>
      <c r="O38" s="17">
        <f t="shared" si="2"/>
        <v>14.16</v>
      </c>
      <c r="P38" s="18">
        <f t="shared" si="3"/>
        <v>16.18823529411765</v>
      </c>
      <c r="Q38" s="17">
        <f>E66/12</f>
        <v>0</v>
      </c>
      <c r="R38" s="17" t="e">
        <f>D68/E66</f>
        <v>#DIV/0!</v>
      </c>
      <c r="S38" s="17" t="e">
        <f t="shared" si="4"/>
        <v>#DIV/0!</v>
      </c>
      <c r="T38" s="3" t="e">
        <f t="shared" si="11"/>
        <v>#DIV/0!</v>
      </c>
      <c r="U38" s="17" t="e">
        <f t="shared" si="6"/>
        <v>#DIV/0!</v>
      </c>
      <c r="V38" s="3" t="e">
        <f t="shared" si="12"/>
        <v>#DIV/0!</v>
      </c>
      <c r="W38" s="17" t="e">
        <f t="shared" si="8"/>
        <v>#DIV/0!</v>
      </c>
    </row>
    <row r="39" spans="1:23" ht="12.75" x14ac:dyDescent="0.2">
      <c r="A39" s="13" t="s">
        <v>113</v>
      </c>
      <c r="B39" s="14"/>
      <c r="C39" s="2"/>
      <c r="D39" s="2"/>
      <c r="E39" s="49"/>
      <c r="F39" s="2"/>
      <c r="G39" s="15"/>
      <c r="I39" s="1">
        <f t="shared" si="15"/>
        <v>1650</v>
      </c>
      <c r="J39" s="16">
        <f>0.0172*(I39/1.2) + C64</f>
        <v>23.65</v>
      </c>
      <c r="K39" s="1">
        <f t="shared" si="15"/>
        <v>1650</v>
      </c>
      <c r="L39" s="16">
        <f>0.0172*(K39/1.7) + C64</f>
        <v>16.694117647058825</v>
      </c>
      <c r="M39" s="17">
        <f t="shared" si="0"/>
        <v>19.47</v>
      </c>
      <c r="N39" s="18">
        <f t="shared" si="1"/>
        <v>23.65</v>
      </c>
      <c r="O39" s="17">
        <f t="shared" si="2"/>
        <v>14.602500000000001</v>
      </c>
      <c r="P39" s="18">
        <f t="shared" si="3"/>
        <v>16.694117647058825</v>
      </c>
      <c r="Q39" s="17">
        <f>E66/12</f>
        <v>0</v>
      </c>
      <c r="R39" s="17" t="e">
        <f>D68/E66</f>
        <v>#DIV/0!</v>
      </c>
      <c r="S39" s="17" t="e">
        <f t="shared" si="4"/>
        <v>#DIV/0!</v>
      </c>
      <c r="T39" s="3" t="e">
        <f t="shared" si="11"/>
        <v>#DIV/0!</v>
      </c>
      <c r="U39" s="17" t="e">
        <f t="shared" si="6"/>
        <v>#DIV/0!</v>
      </c>
      <c r="V39" s="3" t="e">
        <f t="shared" si="12"/>
        <v>#DIV/0!</v>
      </c>
      <c r="W39" s="17" t="e">
        <f t="shared" si="8"/>
        <v>#DIV/0!</v>
      </c>
    </row>
    <row r="40" spans="1:23" ht="13.5" customHeight="1" x14ac:dyDescent="0.2">
      <c r="A40" s="19" t="s">
        <v>57</v>
      </c>
      <c r="B40" s="20" t="s">
        <v>58</v>
      </c>
      <c r="C40" s="21">
        <v>0.5</v>
      </c>
      <c r="D40" s="21">
        <v>7.5</v>
      </c>
      <c r="E40" s="48"/>
      <c r="F40" s="22">
        <f>E40*D40</f>
        <v>0</v>
      </c>
      <c r="G40" s="22">
        <f>E40*C40</f>
        <v>0</v>
      </c>
      <c r="I40" s="1">
        <f t="shared" si="15"/>
        <v>1700</v>
      </c>
      <c r="J40" s="16">
        <f>0.0172*(I40/1.2) + C64</f>
        <v>24.366666666666667</v>
      </c>
      <c r="K40" s="1">
        <f t="shared" si="15"/>
        <v>1700</v>
      </c>
      <c r="L40" s="16">
        <f>0.0172*(K40/1.7) + C64</f>
        <v>17.2</v>
      </c>
      <c r="M40" s="17">
        <f t="shared" si="0"/>
        <v>20.059999999999999</v>
      </c>
      <c r="N40" s="18">
        <f t="shared" si="1"/>
        <v>24.366666666666667</v>
      </c>
      <c r="O40" s="17">
        <f t="shared" si="2"/>
        <v>15.045</v>
      </c>
      <c r="P40" s="18">
        <f t="shared" si="3"/>
        <v>17.2</v>
      </c>
      <c r="Q40" s="17">
        <f>E66/12</f>
        <v>0</v>
      </c>
      <c r="R40" s="17" t="e">
        <f>D68/E66</f>
        <v>#DIV/0!</v>
      </c>
      <c r="S40" s="17" t="e">
        <f t="shared" si="4"/>
        <v>#DIV/0!</v>
      </c>
      <c r="T40" s="3" t="e">
        <f t="shared" si="11"/>
        <v>#DIV/0!</v>
      </c>
      <c r="U40" s="17" t="e">
        <f t="shared" si="6"/>
        <v>#DIV/0!</v>
      </c>
      <c r="V40" s="3" t="e">
        <f t="shared" si="12"/>
        <v>#DIV/0!</v>
      </c>
      <c r="W40" s="17" t="e">
        <f t="shared" si="8"/>
        <v>#DIV/0!</v>
      </c>
    </row>
    <row r="41" spans="1:23" ht="12.75" x14ac:dyDescent="0.2">
      <c r="A41" s="19" t="s">
        <v>59</v>
      </c>
      <c r="B41" s="20" t="s">
        <v>60</v>
      </c>
      <c r="C41" s="21">
        <v>0.5</v>
      </c>
      <c r="D41" s="21">
        <v>1.4</v>
      </c>
      <c r="E41" s="48"/>
      <c r="F41" s="22">
        <f t="shared" ref="F41:F58" si="16">E41*D41</f>
        <v>0</v>
      </c>
      <c r="G41" s="22">
        <f>E41*C41</f>
        <v>0</v>
      </c>
      <c r="I41" s="1">
        <f t="shared" si="15"/>
        <v>1750</v>
      </c>
      <c r="J41" s="16">
        <f>0.0172*(I41/1.2) + C64</f>
        <v>25.083333333333336</v>
      </c>
      <c r="K41" s="1">
        <f t="shared" si="15"/>
        <v>1750</v>
      </c>
      <c r="L41" s="16">
        <f>0.0172*(K41/1.7) + C64</f>
        <v>17.705882352941178</v>
      </c>
      <c r="M41" s="17">
        <f t="shared" si="0"/>
        <v>20.650000000000002</v>
      </c>
      <c r="N41" s="18">
        <f t="shared" si="1"/>
        <v>25.083333333333336</v>
      </c>
      <c r="O41" s="17">
        <f t="shared" si="2"/>
        <v>15.487500000000001</v>
      </c>
      <c r="P41" s="18">
        <f t="shared" si="3"/>
        <v>17.705882352941178</v>
      </c>
      <c r="Q41" s="17">
        <f>E66/12</f>
        <v>0</v>
      </c>
      <c r="R41" s="17" t="e">
        <f>D68/E66</f>
        <v>#DIV/0!</v>
      </c>
      <c r="S41" s="17" t="e">
        <f t="shared" si="4"/>
        <v>#DIV/0!</v>
      </c>
      <c r="T41" s="3" t="e">
        <f t="shared" si="11"/>
        <v>#DIV/0!</v>
      </c>
      <c r="U41" s="17" t="e">
        <f t="shared" si="6"/>
        <v>#DIV/0!</v>
      </c>
      <c r="V41" s="3" t="e">
        <f t="shared" si="12"/>
        <v>#DIV/0!</v>
      </c>
      <c r="W41" s="17" t="e">
        <f t="shared" si="8"/>
        <v>#DIV/0!</v>
      </c>
    </row>
    <row r="42" spans="1:23" ht="12.75" x14ac:dyDescent="0.2">
      <c r="A42" s="19" t="s">
        <v>61</v>
      </c>
      <c r="B42" s="20" t="s">
        <v>62</v>
      </c>
      <c r="C42" s="21">
        <v>0.5</v>
      </c>
      <c r="D42" s="21">
        <v>8.9</v>
      </c>
      <c r="E42" s="48"/>
      <c r="F42" s="22">
        <f t="shared" si="16"/>
        <v>0</v>
      </c>
      <c r="G42" s="22">
        <f t="shared" ref="G42:G48" si="17">E42*C42</f>
        <v>0</v>
      </c>
      <c r="I42" s="1">
        <f>I41+50</f>
        <v>1800</v>
      </c>
      <c r="J42" s="16">
        <f>0.0172*(I42/1.2) + C64</f>
        <v>25.8</v>
      </c>
      <c r="K42" s="1">
        <f>K41+50</f>
        <v>1800</v>
      </c>
      <c r="L42" s="16">
        <f>0.0172*(K42/1.7) + C64</f>
        <v>18.211764705882352</v>
      </c>
      <c r="M42" s="17">
        <f t="shared" si="0"/>
        <v>21.240000000000002</v>
      </c>
      <c r="N42" s="18">
        <f t="shared" si="1"/>
        <v>25.8</v>
      </c>
      <c r="O42" s="17">
        <f t="shared" si="2"/>
        <v>15.93</v>
      </c>
      <c r="P42" s="18">
        <f t="shared" si="3"/>
        <v>18.211764705882352</v>
      </c>
      <c r="Q42" s="17">
        <f>E66/12</f>
        <v>0</v>
      </c>
      <c r="R42" s="17" t="e">
        <f>D68/E66</f>
        <v>#DIV/0!</v>
      </c>
      <c r="S42" s="17" t="e">
        <f t="shared" si="4"/>
        <v>#DIV/0!</v>
      </c>
      <c r="T42" s="3" t="e">
        <f t="shared" si="11"/>
        <v>#DIV/0!</v>
      </c>
      <c r="U42" s="17" t="e">
        <f t="shared" si="6"/>
        <v>#DIV/0!</v>
      </c>
      <c r="V42" s="3" t="e">
        <f t="shared" si="12"/>
        <v>#DIV/0!</v>
      </c>
      <c r="W42" s="17" t="e">
        <f t="shared" si="8"/>
        <v>#DIV/0!</v>
      </c>
    </row>
    <row r="43" spans="1:23" ht="12.75" x14ac:dyDescent="0.2">
      <c r="A43" s="19" t="s">
        <v>63</v>
      </c>
      <c r="B43" s="20" t="s">
        <v>64</v>
      </c>
      <c r="C43" s="21">
        <v>0.65</v>
      </c>
      <c r="D43" s="21">
        <v>7.65</v>
      </c>
      <c r="E43" s="48"/>
      <c r="F43" s="22">
        <f t="shared" si="16"/>
        <v>0</v>
      </c>
      <c r="G43" s="22">
        <f t="shared" si="17"/>
        <v>0</v>
      </c>
    </row>
    <row r="44" spans="1:23" ht="12.75" x14ac:dyDescent="0.2">
      <c r="A44" s="19" t="s">
        <v>65</v>
      </c>
      <c r="B44" s="20" t="s">
        <v>66</v>
      </c>
      <c r="C44" s="21">
        <v>0.65</v>
      </c>
      <c r="D44" s="21">
        <v>1.55</v>
      </c>
      <c r="E44" s="48"/>
      <c r="F44" s="22">
        <f t="shared" si="16"/>
        <v>0</v>
      </c>
      <c r="G44" s="22">
        <f t="shared" si="17"/>
        <v>0</v>
      </c>
    </row>
    <row r="45" spans="1:23" ht="12.75" x14ac:dyDescent="0.2">
      <c r="A45" s="19" t="s">
        <v>67</v>
      </c>
      <c r="B45" s="20" t="s">
        <v>89</v>
      </c>
      <c r="C45" s="21">
        <v>0.65</v>
      </c>
      <c r="D45" s="21">
        <v>9.0500000000000007</v>
      </c>
      <c r="E45" s="48"/>
      <c r="F45" s="22">
        <f t="shared" si="16"/>
        <v>0</v>
      </c>
      <c r="G45" s="22">
        <f t="shared" si="17"/>
        <v>0</v>
      </c>
    </row>
    <row r="46" spans="1:23" ht="12.75" x14ac:dyDescent="0.2">
      <c r="A46" s="19" t="s">
        <v>68</v>
      </c>
      <c r="B46" s="20" t="s">
        <v>69</v>
      </c>
      <c r="C46" s="21">
        <v>0.5</v>
      </c>
      <c r="D46" s="21">
        <v>7</v>
      </c>
      <c r="E46" s="48"/>
      <c r="F46" s="22">
        <f t="shared" si="16"/>
        <v>0</v>
      </c>
      <c r="G46" s="22">
        <f t="shared" si="17"/>
        <v>0</v>
      </c>
    </row>
    <row r="47" spans="1:23" ht="12.75" x14ac:dyDescent="0.2">
      <c r="A47" s="19" t="s">
        <v>70</v>
      </c>
      <c r="B47" s="20" t="s">
        <v>71</v>
      </c>
      <c r="C47" s="21">
        <v>0.5</v>
      </c>
      <c r="D47" s="21">
        <v>2.5</v>
      </c>
      <c r="E47" s="48"/>
      <c r="F47" s="22">
        <f t="shared" si="16"/>
        <v>0</v>
      </c>
      <c r="G47" s="22">
        <f t="shared" si="17"/>
        <v>0</v>
      </c>
    </row>
    <row r="48" spans="1:23" ht="12.75" x14ac:dyDescent="0.2">
      <c r="A48" s="19" t="s">
        <v>72</v>
      </c>
      <c r="B48" s="20" t="s">
        <v>73</v>
      </c>
      <c r="C48" s="21">
        <v>0.5</v>
      </c>
      <c r="D48" s="21">
        <v>8</v>
      </c>
      <c r="E48" s="48"/>
      <c r="F48" s="22">
        <f t="shared" si="16"/>
        <v>0</v>
      </c>
      <c r="G48" s="22">
        <f t="shared" si="17"/>
        <v>0</v>
      </c>
    </row>
    <row r="49" spans="1:16" ht="12.75" x14ac:dyDescent="0.2">
      <c r="A49" s="13" t="s">
        <v>100</v>
      </c>
      <c r="B49" s="14"/>
      <c r="C49" s="2"/>
      <c r="D49" s="2"/>
      <c r="E49" s="49"/>
      <c r="F49" s="2"/>
      <c r="G49" s="15"/>
    </row>
    <row r="50" spans="1:16" ht="12.75" x14ac:dyDescent="0.2">
      <c r="A50" s="19" t="s">
        <v>74</v>
      </c>
      <c r="B50" s="20" t="s">
        <v>75</v>
      </c>
      <c r="C50" s="21">
        <v>0.5</v>
      </c>
      <c r="D50" s="21">
        <v>0.5</v>
      </c>
      <c r="E50" s="48"/>
      <c r="F50" s="22">
        <f t="shared" si="16"/>
        <v>0</v>
      </c>
      <c r="G50" s="22">
        <f>E50*C50</f>
        <v>0</v>
      </c>
    </row>
    <row r="51" spans="1:16" ht="14.25" customHeight="1" x14ac:dyDescent="0.2">
      <c r="A51" s="19" t="s">
        <v>76</v>
      </c>
      <c r="B51" s="20" t="s">
        <v>77</v>
      </c>
      <c r="C51" s="21">
        <v>0.7</v>
      </c>
      <c r="D51" s="21">
        <v>7.5</v>
      </c>
      <c r="E51" s="48"/>
      <c r="F51" s="22">
        <f t="shared" si="16"/>
        <v>0</v>
      </c>
      <c r="G51" s="22">
        <f t="shared" ref="G51:G58" si="18">E51*C51</f>
        <v>0</v>
      </c>
    </row>
    <row r="52" spans="1:16" ht="12.75" x14ac:dyDescent="0.2">
      <c r="A52" s="19" t="s">
        <v>78</v>
      </c>
      <c r="B52" s="20" t="s">
        <v>79</v>
      </c>
      <c r="C52" s="21">
        <v>0.7</v>
      </c>
      <c r="D52" s="21">
        <v>8.9</v>
      </c>
      <c r="E52" s="48"/>
      <c r="F52" s="22">
        <f t="shared" si="16"/>
        <v>0</v>
      </c>
      <c r="G52" s="22">
        <f t="shared" si="18"/>
        <v>0</v>
      </c>
    </row>
    <row r="53" spans="1:16" ht="12.75" x14ac:dyDescent="0.2">
      <c r="A53" s="19" t="s">
        <v>80</v>
      </c>
      <c r="B53" s="20" t="s">
        <v>81</v>
      </c>
      <c r="C53" s="21">
        <v>0.7</v>
      </c>
      <c r="D53" s="21">
        <v>7.5</v>
      </c>
      <c r="E53" s="48"/>
      <c r="F53" s="22">
        <f t="shared" si="16"/>
        <v>0</v>
      </c>
      <c r="G53" s="22">
        <f t="shared" si="18"/>
        <v>0</v>
      </c>
    </row>
    <row r="54" spans="1:16" ht="12.75" x14ac:dyDescent="0.2">
      <c r="A54" s="19" t="s">
        <v>82</v>
      </c>
      <c r="B54" s="20" t="s">
        <v>83</v>
      </c>
      <c r="C54" s="21">
        <v>0.7</v>
      </c>
      <c r="D54" s="21">
        <v>8.9</v>
      </c>
      <c r="E54" s="48"/>
      <c r="F54" s="22">
        <f t="shared" si="16"/>
        <v>0</v>
      </c>
      <c r="G54" s="22">
        <f t="shared" si="18"/>
        <v>0</v>
      </c>
    </row>
    <row r="55" spans="1:16" ht="12.75" x14ac:dyDescent="0.2">
      <c r="A55" s="13" t="s">
        <v>115</v>
      </c>
      <c r="B55" s="14"/>
      <c r="C55" s="2"/>
      <c r="D55" s="2"/>
      <c r="E55" s="49"/>
      <c r="F55" s="2"/>
      <c r="G55" s="15"/>
    </row>
    <row r="56" spans="1:16" ht="12.75" x14ac:dyDescent="0.2">
      <c r="A56" s="19" t="s">
        <v>84</v>
      </c>
      <c r="B56" s="20" t="s">
        <v>90</v>
      </c>
      <c r="C56" s="21">
        <v>0.8</v>
      </c>
      <c r="D56" s="21">
        <v>7</v>
      </c>
      <c r="E56" s="48"/>
      <c r="F56" s="22">
        <f t="shared" si="16"/>
        <v>0</v>
      </c>
      <c r="G56" s="22">
        <f t="shared" si="18"/>
        <v>0</v>
      </c>
      <c r="L56" s="26"/>
      <c r="N56" s="26"/>
      <c r="P56" s="26"/>
    </row>
    <row r="57" spans="1:16" ht="12.75" x14ac:dyDescent="0.2">
      <c r="A57" s="13" t="s">
        <v>99</v>
      </c>
      <c r="B57" s="14"/>
      <c r="C57" s="2"/>
      <c r="D57" s="2"/>
      <c r="E57" s="49"/>
      <c r="F57" s="2"/>
      <c r="G57" s="15"/>
    </row>
    <row r="58" spans="1:16" ht="12.75" x14ac:dyDescent="0.2">
      <c r="A58" s="23" t="s">
        <v>130</v>
      </c>
      <c r="B58" s="27" t="s">
        <v>131</v>
      </c>
      <c r="C58" s="21">
        <v>24</v>
      </c>
      <c r="D58" s="21">
        <v>24</v>
      </c>
      <c r="E58" s="48"/>
      <c r="F58" s="22">
        <f t="shared" si="16"/>
        <v>0</v>
      </c>
      <c r="G58" s="22">
        <f t="shared" si="18"/>
        <v>0</v>
      </c>
    </row>
    <row r="59" spans="1:16" ht="12.75" x14ac:dyDescent="0.2"/>
    <row r="60" spans="1:16" ht="24.75" customHeight="1" x14ac:dyDescent="0.2">
      <c r="A60" s="28"/>
      <c r="B60" s="29"/>
    </row>
    <row r="61" spans="1:16" ht="12.75" x14ac:dyDescent="0.2">
      <c r="A61" s="28"/>
      <c r="B61" s="30" t="s">
        <v>114</v>
      </c>
      <c r="C61" s="31">
        <f>SUM(E16:E58)</f>
        <v>0</v>
      </c>
      <c r="D61" s="59" t="str">
        <f>IF((M62+M63)=2,"LOOP GOOD","LOOP FAIL")</f>
        <v>LOOP GOOD</v>
      </c>
      <c r="E61" s="60"/>
    </row>
    <row r="62" spans="1:16" ht="12.75" x14ac:dyDescent="0.2">
      <c r="A62" s="28"/>
      <c r="B62" s="30" t="s">
        <v>133</v>
      </c>
      <c r="C62" s="55">
        <f>SUM(G16:G58)</f>
        <v>0</v>
      </c>
      <c r="D62" s="59"/>
      <c r="E62" s="60"/>
      <c r="M62" s="3">
        <f>+IF(C62&lt;150.01,1,10)</f>
        <v>1</v>
      </c>
    </row>
    <row r="63" spans="1:16" ht="12.75" x14ac:dyDescent="0.2">
      <c r="A63" s="28"/>
      <c r="B63" s="32" t="s">
        <v>132</v>
      </c>
      <c r="C63" s="55">
        <f>F66</f>
        <v>0</v>
      </c>
      <c r="D63" s="59"/>
      <c r="E63" s="60"/>
      <c r="M63" s="3">
        <f>+IF(C63&lt;901.01,1,10)</f>
        <v>1</v>
      </c>
    </row>
    <row r="64" spans="1:16" ht="12.75" x14ac:dyDescent="0.2">
      <c r="A64" s="28"/>
      <c r="B64" s="32" t="s">
        <v>92</v>
      </c>
      <c r="C64" s="31">
        <f>C61*0.02</f>
        <v>0</v>
      </c>
      <c r="D64" s="59"/>
      <c r="E64" s="60"/>
    </row>
    <row r="65" spans="1:7" ht="24.75" hidden="1" customHeight="1" x14ac:dyDescent="0.2">
      <c r="A65" s="28"/>
      <c r="B65" s="29"/>
    </row>
    <row r="66" spans="1:7" ht="12.75" hidden="1" x14ac:dyDescent="0.2">
      <c r="B66" s="33" t="s">
        <v>85</v>
      </c>
      <c r="C66" s="34">
        <f>SUM(E16:E58)</f>
        <v>0</v>
      </c>
      <c r="D66" s="34"/>
      <c r="E66" s="53">
        <f>SUM(E16:E58)</f>
        <v>0</v>
      </c>
      <c r="F66" s="17">
        <f>SUM(F16:F58)</f>
        <v>0</v>
      </c>
      <c r="G66" s="17"/>
    </row>
    <row r="67" spans="1:7" ht="12.75" hidden="1" x14ac:dyDescent="0.2">
      <c r="B67" s="33" t="s">
        <v>86</v>
      </c>
      <c r="C67" s="17"/>
      <c r="D67" s="17"/>
      <c r="E67" s="54"/>
      <c r="F67" s="17"/>
      <c r="G67" s="17"/>
    </row>
    <row r="68" spans="1:7" ht="12.75" hidden="1" x14ac:dyDescent="0.2">
      <c r="B68" s="34" t="s">
        <v>87</v>
      </c>
      <c r="C68" s="17">
        <f>F66/1000</f>
        <v>0</v>
      </c>
      <c r="D68" s="34">
        <f>F66/1000</f>
        <v>0</v>
      </c>
      <c r="E68" s="54"/>
      <c r="F68" s="17"/>
      <c r="G68" s="17"/>
    </row>
    <row r="69" spans="1:7" ht="12.75" hidden="1" x14ac:dyDescent="0.2">
      <c r="B69" s="17"/>
      <c r="C69" s="17"/>
      <c r="D69" s="17"/>
      <c r="E69" s="54"/>
      <c r="F69" s="17"/>
      <c r="G69" s="17"/>
    </row>
    <row r="70" spans="1:7" ht="12.75" hidden="1" x14ac:dyDescent="0.2">
      <c r="B70" s="34" t="s">
        <v>88</v>
      </c>
      <c r="C70" s="17">
        <v>0.04</v>
      </c>
      <c r="D70" s="17"/>
      <c r="E70" s="54"/>
      <c r="F70" s="17"/>
      <c r="G70" s="17"/>
    </row>
    <row r="71" spans="1:7" ht="24.75" hidden="1" customHeight="1" x14ac:dyDescent="0.2"/>
  </sheetData>
  <sheetProtection algorithmName="SHA-512" hashValue="3nLbPoTlqI4qZXmLH6JiE3b2pX7XFszuM3PoUSE6qgShOXleJxP3AQz3CLPDCdhpmpIjq3rvkgftErw4HgkhKw==" saltValue="z/XuBV6/i6n7pN/lgFv7EA==" spinCount="100000" sheet="1" objects="1" scenarios="1" selectLockedCells="1"/>
  <mergeCells count="2">
    <mergeCell ref="I7:L7"/>
    <mergeCell ref="D61:E64"/>
  </mergeCells>
  <conditionalFormatting sqref="C62">
    <cfRule type="cellIs" dxfId="35" priority="3" operator="greaterThan">
      <formula>150</formula>
    </cfRule>
    <cfRule type="cellIs" dxfId="34" priority="4" operator="lessThan">
      <formula>151</formula>
    </cfRule>
  </conditionalFormatting>
  <conditionalFormatting sqref="C63">
    <cfRule type="cellIs" dxfId="33" priority="5" operator="greaterThan">
      <formula>901</formula>
    </cfRule>
    <cfRule type="cellIs" dxfId="32" priority="6" operator="lessThan">
      <formula>900</formula>
    </cfRule>
  </conditionalFormatting>
  <conditionalFormatting sqref="D61">
    <cfRule type="cellIs" dxfId="31" priority="7" operator="equal">
      <formula>"LOOP GOOD"</formula>
    </cfRule>
    <cfRule type="cellIs" dxfId="30" priority="8" operator="equal">
      <formula>"LOOP FAIL"</formula>
    </cfRule>
  </conditionalFormatting>
  <conditionalFormatting sqref="I9">
    <cfRule type="expression" dxfId="29" priority="13">
      <formula>U9 &lt;= 0.28</formula>
    </cfRule>
  </conditionalFormatting>
  <conditionalFormatting sqref="I9:I42">
    <cfRule type="expression" dxfId="28" priority="11">
      <formula>J9&gt;20</formula>
    </cfRule>
  </conditionalFormatting>
  <conditionalFormatting sqref="I10:I42">
    <cfRule type="expression" dxfId="27" priority="12">
      <formula>U10 &lt;= 1.06</formula>
    </cfRule>
  </conditionalFormatting>
  <conditionalFormatting sqref="K9">
    <cfRule type="expression" dxfId="26" priority="2">
      <formula>W9 &lt;= 0.28</formula>
    </cfRule>
  </conditionalFormatting>
  <conditionalFormatting sqref="K9:K42">
    <cfRule type="expression" dxfId="25" priority="1">
      <formula>L9&gt;20</formula>
    </cfRule>
  </conditionalFormatting>
  <conditionalFormatting sqref="K10:K42">
    <cfRule type="expression" dxfId="24" priority="10">
      <formula>W10 &lt;= 1.06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71"/>
  <sheetViews>
    <sheetView showGridLines="0" zoomScale="70" zoomScaleNormal="70" workbookViewId="0">
      <pane ySplit="8" topLeftCell="A9" activePane="bottomLeft" state="frozen"/>
      <selection pane="bottomLeft" activeCell="E10" sqref="E10"/>
    </sheetView>
  </sheetViews>
  <sheetFormatPr defaultColWidth="37.140625" defaultRowHeight="24.75" customHeight="1" x14ac:dyDescent="0.2"/>
  <cols>
    <col min="1" max="1" width="45.85546875" style="3" customWidth="1"/>
    <col min="2" max="2" width="62.28515625" style="3" customWidth="1"/>
    <col min="3" max="3" width="12.42578125" style="3" customWidth="1"/>
    <col min="4" max="4" width="14.28515625" style="3" customWidth="1"/>
    <col min="5" max="5" width="12.7109375" style="51" bestFit="1" customWidth="1"/>
    <col min="6" max="6" width="12.85546875" style="3" bestFit="1" customWidth="1"/>
    <col min="7" max="7" width="13.140625" style="3" customWidth="1"/>
    <col min="8" max="8" width="10.5703125" style="3" customWidth="1"/>
    <col min="9" max="9" width="18.28515625" style="3" customWidth="1"/>
    <col min="10" max="10" width="16.85546875" style="3" customWidth="1"/>
    <col min="11" max="11" width="16.28515625" style="3" customWidth="1"/>
    <col min="12" max="12" width="15.140625" style="3" customWidth="1"/>
    <col min="13" max="13" width="13.85546875" style="3" hidden="1" customWidth="1"/>
    <col min="14" max="14" width="10.140625" style="3" hidden="1" customWidth="1"/>
    <col min="15" max="15" width="10" style="3" hidden="1" customWidth="1"/>
    <col min="16" max="17" width="10.42578125" style="3" hidden="1" customWidth="1"/>
    <col min="18" max="18" width="9.85546875" style="3" hidden="1" customWidth="1"/>
    <col min="19" max="19" width="10.28515625" style="3" hidden="1" customWidth="1"/>
    <col min="20" max="23" width="13.85546875" style="3" hidden="1" customWidth="1"/>
    <col min="24" max="16384" width="37.140625" style="3"/>
  </cols>
  <sheetData>
    <row r="2" spans="1:23" ht="24.75" customHeight="1" x14ac:dyDescent="0.5">
      <c r="A2" s="47"/>
      <c r="B2" s="47"/>
      <c r="C2" s="47"/>
      <c r="D2" s="47"/>
      <c r="E2" s="50"/>
      <c r="F2" s="47"/>
      <c r="G2" s="47"/>
      <c r="H2" s="47"/>
      <c r="I2" s="47"/>
      <c r="J2" s="47"/>
      <c r="K2" s="47"/>
      <c r="L2" s="47"/>
    </row>
    <row r="4" spans="1:23" ht="24.75" customHeight="1" x14ac:dyDescent="0.35">
      <c r="A4" s="4" t="s">
        <v>93</v>
      </c>
      <c r="B4" s="43"/>
    </row>
    <row r="5" spans="1:23" ht="23.25" x14ac:dyDescent="0.35">
      <c r="A5" s="4" t="s">
        <v>94</v>
      </c>
      <c r="B5" s="44"/>
    </row>
    <row r="6" spans="1:23" ht="24" thickBot="1" x14ac:dyDescent="0.4">
      <c r="A6" s="5" t="s">
        <v>95</v>
      </c>
      <c r="B6" s="44"/>
    </row>
    <row r="7" spans="1:23" ht="41.45" customHeight="1" thickBot="1" x14ac:dyDescent="0.25">
      <c r="A7" s="5"/>
      <c r="B7" s="39"/>
      <c r="I7" s="56" t="s">
        <v>96</v>
      </c>
      <c r="J7" s="57"/>
      <c r="K7" s="57"/>
      <c r="L7" s="58"/>
    </row>
    <row r="8" spans="1:23" ht="48" customHeight="1" x14ac:dyDescent="0.2">
      <c r="A8" s="6" t="s">
        <v>0</v>
      </c>
      <c r="B8" s="6" t="s">
        <v>1</v>
      </c>
      <c r="C8" s="6" t="s">
        <v>2</v>
      </c>
      <c r="D8" s="7" t="s">
        <v>3</v>
      </c>
      <c r="E8" s="52" t="s">
        <v>4</v>
      </c>
      <c r="F8" s="8" t="s">
        <v>5</v>
      </c>
      <c r="G8" s="8" t="s">
        <v>6</v>
      </c>
      <c r="I8" s="35" t="s">
        <v>7</v>
      </c>
      <c r="J8" s="36" t="s">
        <v>91</v>
      </c>
      <c r="K8" s="9" t="s">
        <v>8</v>
      </c>
      <c r="L8" s="10" t="s">
        <v>91</v>
      </c>
      <c r="M8" s="11" t="s">
        <v>9</v>
      </c>
      <c r="N8" s="11" t="s">
        <v>10</v>
      </c>
      <c r="O8" s="11" t="s">
        <v>9</v>
      </c>
      <c r="P8" s="11" t="s">
        <v>11</v>
      </c>
      <c r="Q8" s="12" t="s">
        <v>12</v>
      </c>
      <c r="R8" s="12" t="s">
        <v>13</v>
      </c>
      <c r="S8" s="12" t="s">
        <v>14</v>
      </c>
      <c r="T8" s="12" t="s">
        <v>15</v>
      </c>
      <c r="U8" s="12" t="s">
        <v>16</v>
      </c>
      <c r="V8" s="12" t="s">
        <v>15</v>
      </c>
      <c r="W8" s="12" t="s">
        <v>16</v>
      </c>
    </row>
    <row r="9" spans="1:23" ht="12.75" x14ac:dyDescent="0.2">
      <c r="A9" s="13" t="s">
        <v>98</v>
      </c>
      <c r="B9" s="14"/>
      <c r="C9" s="2"/>
      <c r="D9" s="2"/>
      <c r="E9" s="49"/>
      <c r="F9" s="2"/>
      <c r="G9" s="15"/>
      <c r="I9" s="1">
        <f>+(IF(D61="LOOP FAIL","LOOP OVERLOAD",150))</f>
        <v>150</v>
      </c>
      <c r="J9" s="16">
        <f>0.0172*(I9/1.2) + C64</f>
        <v>2.15</v>
      </c>
      <c r="K9" s="1">
        <f>+(IF(D61="LOOP FAIL","LOOP OVERLOAD",150))</f>
        <v>150</v>
      </c>
      <c r="L9" s="16">
        <f>0.0172*(K9/1.7) + C64</f>
        <v>1.5176470588235293</v>
      </c>
      <c r="M9" s="17">
        <f t="shared" ref="M9:M42" si="0" xml:space="preserve"> 0.0177*(I9/1.5)</f>
        <v>1.77</v>
      </c>
      <c r="N9" s="18">
        <f t="shared" ref="N9:N42" si="1">J9</f>
        <v>2.15</v>
      </c>
      <c r="O9" s="17">
        <f t="shared" ref="O9:O42" si="2" xml:space="preserve"> 0.0177*(K9/2)</f>
        <v>1.3275000000000001</v>
      </c>
      <c r="P9" s="18">
        <f t="shared" ref="P9:P42" si="3">L9</f>
        <v>1.5176470588235293</v>
      </c>
      <c r="Q9" s="17">
        <f>E66/12</f>
        <v>0</v>
      </c>
      <c r="R9" s="17" t="e">
        <f>D68/E66</f>
        <v>#DIV/0!</v>
      </c>
      <c r="S9" s="17" t="e">
        <f t="shared" ref="S9:S42" si="4">R9*Q9</f>
        <v>#DIV/0!</v>
      </c>
      <c r="T9" s="17" t="e">
        <f t="shared" ref="T9:T14" si="5">S9*(N9/12)</f>
        <v>#DIV/0!</v>
      </c>
      <c r="U9" s="17" t="e">
        <f t="shared" ref="U9:U42" si="6">T9*12</f>
        <v>#DIV/0!</v>
      </c>
      <c r="V9" s="17" t="e">
        <f t="shared" ref="V9:V14" si="7">S9*(P9/12)</f>
        <v>#DIV/0!</v>
      </c>
      <c r="W9" s="17" t="e">
        <f t="shared" ref="W9:W42" si="8">V9*12</f>
        <v>#DIV/0!</v>
      </c>
    </row>
    <row r="10" spans="1:23" ht="12.75" x14ac:dyDescent="0.2">
      <c r="A10" s="19" t="s">
        <v>104</v>
      </c>
      <c r="B10" s="20" t="s">
        <v>105</v>
      </c>
      <c r="C10" s="21">
        <v>65</v>
      </c>
      <c r="D10" s="21">
        <v>65</v>
      </c>
      <c r="E10" s="48"/>
      <c r="F10" s="22">
        <v>0</v>
      </c>
      <c r="G10" s="22">
        <f>E10*C10</f>
        <v>0</v>
      </c>
      <c r="I10" s="1">
        <f t="shared" ref="I10:I25" si="9">I9+50</f>
        <v>200</v>
      </c>
      <c r="J10" s="16">
        <f>0.0172*(I10/1.2) + C64</f>
        <v>2.8666666666666671</v>
      </c>
      <c r="K10" s="1">
        <f t="shared" ref="K10:K35" si="10">K9+50</f>
        <v>200</v>
      </c>
      <c r="L10" s="16">
        <f>0.0172*(K10/1.7) + C64</f>
        <v>2.0235294117647062</v>
      </c>
      <c r="M10" s="17">
        <f t="shared" si="0"/>
        <v>2.3600000000000003</v>
      </c>
      <c r="N10" s="18">
        <f t="shared" si="1"/>
        <v>2.8666666666666671</v>
      </c>
      <c r="O10" s="17">
        <f t="shared" si="2"/>
        <v>1.77</v>
      </c>
      <c r="P10" s="18">
        <f t="shared" si="3"/>
        <v>2.0235294117647062</v>
      </c>
      <c r="Q10" s="17">
        <f>E66/12</f>
        <v>0</v>
      </c>
      <c r="R10" s="17" t="e">
        <f>D68/E66</f>
        <v>#DIV/0!</v>
      </c>
      <c r="S10" s="17" t="e">
        <f t="shared" si="4"/>
        <v>#DIV/0!</v>
      </c>
      <c r="T10" s="17" t="e">
        <f t="shared" si="5"/>
        <v>#DIV/0!</v>
      </c>
      <c r="U10" s="17" t="e">
        <f t="shared" si="6"/>
        <v>#DIV/0!</v>
      </c>
      <c r="V10" s="17" t="e">
        <f t="shared" si="7"/>
        <v>#DIV/0!</v>
      </c>
      <c r="W10" s="17" t="e">
        <f t="shared" si="8"/>
        <v>#DIV/0!</v>
      </c>
    </row>
    <row r="11" spans="1:23" ht="12.75" x14ac:dyDescent="0.2">
      <c r="A11" s="19" t="s">
        <v>23</v>
      </c>
      <c r="B11" s="20" t="s">
        <v>24</v>
      </c>
      <c r="C11" s="21">
        <v>65</v>
      </c>
      <c r="D11" s="21">
        <v>65</v>
      </c>
      <c r="E11" s="48"/>
      <c r="F11" s="22">
        <f>E11*D11</f>
        <v>0</v>
      </c>
      <c r="G11" s="22">
        <f>E11*C11</f>
        <v>0</v>
      </c>
      <c r="I11" s="1">
        <f t="shared" si="9"/>
        <v>250</v>
      </c>
      <c r="J11" s="16">
        <f>0.0172*(I11/1.2) + C64</f>
        <v>3.5833333333333335</v>
      </c>
      <c r="K11" s="1">
        <f t="shared" si="10"/>
        <v>250</v>
      </c>
      <c r="L11" s="16">
        <f>0.0172*(K11/1.7) + C64</f>
        <v>2.5294117647058822</v>
      </c>
      <c r="M11" s="17">
        <f t="shared" si="0"/>
        <v>2.9499999999999997</v>
      </c>
      <c r="N11" s="18">
        <f t="shared" si="1"/>
        <v>3.5833333333333335</v>
      </c>
      <c r="O11" s="17">
        <f t="shared" si="2"/>
        <v>2.2124999999999999</v>
      </c>
      <c r="P11" s="18">
        <f t="shared" si="3"/>
        <v>2.5294117647058822</v>
      </c>
      <c r="Q11" s="17">
        <f>E66/12</f>
        <v>0</v>
      </c>
      <c r="R11" s="17" t="e">
        <f>D68/E66</f>
        <v>#DIV/0!</v>
      </c>
      <c r="S11" s="17" t="e">
        <f t="shared" si="4"/>
        <v>#DIV/0!</v>
      </c>
      <c r="T11" s="17" t="e">
        <f t="shared" si="5"/>
        <v>#DIV/0!</v>
      </c>
      <c r="U11" s="17" t="e">
        <f t="shared" si="6"/>
        <v>#DIV/0!</v>
      </c>
      <c r="V11" s="17" t="e">
        <f t="shared" si="7"/>
        <v>#DIV/0!</v>
      </c>
      <c r="W11" s="17" t="e">
        <f t="shared" si="8"/>
        <v>#DIV/0!</v>
      </c>
    </row>
    <row r="12" spans="1:23" ht="12.75" x14ac:dyDescent="0.2">
      <c r="A12" s="19" t="s">
        <v>25</v>
      </c>
      <c r="B12" s="20" t="s">
        <v>26</v>
      </c>
      <c r="C12" s="21">
        <v>65</v>
      </c>
      <c r="D12" s="21">
        <v>65</v>
      </c>
      <c r="E12" s="48"/>
      <c r="F12" s="22">
        <f>E12*D12</f>
        <v>0</v>
      </c>
      <c r="G12" s="22">
        <f>E12*C12</f>
        <v>0</v>
      </c>
      <c r="I12" s="1">
        <f t="shared" si="9"/>
        <v>300</v>
      </c>
      <c r="J12" s="16">
        <f>0.0172*(I12/1.2) + C64</f>
        <v>4.3</v>
      </c>
      <c r="K12" s="1">
        <f t="shared" si="10"/>
        <v>300</v>
      </c>
      <c r="L12" s="16">
        <f>0.0172*(K12/1.7) + C64</f>
        <v>3.0352941176470587</v>
      </c>
      <c r="M12" s="17">
        <f t="shared" si="0"/>
        <v>3.54</v>
      </c>
      <c r="N12" s="18">
        <f t="shared" si="1"/>
        <v>4.3</v>
      </c>
      <c r="O12" s="17">
        <f t="shared" si="2"/>
        <v>2.6550000000000002</v>
      </c>
      <c r="P12" s="18">
        <f t="shared" si="3"/>
        <v>3.0352941176470587</v>
      </c>
      <c r="Q12" s="17">
        <f>E66/12</f>
        <v>0</v>
      </c>
      <c r="R12" s="17" t="e">
        <f>D68/E66</f>
        <v>#DIV/0!</v>
      </c>
      <c r="S12" s="17" t="e">
        <f t="shared" si="4"/>
        <v>#DIV/0!</v>
      </c>
      <c r="T12" s="17" t="e">
        <f t="shared" si="5"/>
        <v>#DIV/0!</v>
      </c>
      <c r="U12" s="17" t="e">
        <f t="shared" si="6"/>
        <v>#DIV/0!</v>
      </c>
      <c r="V12" s="17" t="e">
        <f t="shared" si="7"/>
        <v>#DIV/0!</v>
      </c>
      <c r="W12" s="17" t="e">
        <f t="shared" si="8"/>
        <v>#DIV/0!</v>
      </c>
    </row>
    <row r="13" spans="1:23" ht="12.75" x14ac:dyDescent="0.2">
      <c r="A13" s="23" t="s">
        <v>27</v>
      </c>
      <c r="B13" s="20" t="s">
        <v>28</v>
      </c>
      <c r="C13" s="21">
        <v>80</v>
      </c>
      <c r="D13" s="21">
        <v>80</v>
      </c>
      <c r="E13" s="48"/>
      <c r="F13" s="22">
        <f>E13*D13</f>
        <v>0</v>
      </c>
      <c r="G13" s="22">
        <f>E13*C13</f>
        <v>0</v>
      </c>
      <c r="I13" s="1">
        <f t="shared" si="9"/>
        <v>350</v>
      </c>
      <c r="J13" s="16">
        <f>0.0172*(I13/1.2) + C64</f>
        <v>5.0166666666666666</v>
      </c>
      <c r="K13" s="1">
        <f t="shared" si="10"/>
        <v>350</v>
      </c>
      <c r="L13" s="16">
        <f>0.0172*(K13/1.7) + C64</f>
        <v>3.5411764705882351</v>
      </c>
      <c r="M13" s="17">
        <f t="shared" si="0"/>
        <v>4.13</v>
      </c>
      <c r="N13" s="18">
        <f t="shared" si="1"/>
        <v>5.0166666666666666</v>
      </c>
      <c r="O13" s="17">
        <f t="shared" si="2"/>
        <v>3.0975000000000001</v>
      </c>
      <c r="P13" s="18">
        <f t="shared" si="3"/>
        <v>3.5411764705882351</v>
      </c>
      <c r="Q13" s="17">
        <f>E66/12</f>
        <v>0</v>
      </c>
      <c r="R13" s="17" t="e">
        <f>D68/E66</f>
        <v>#DIV/0!</v>
      </c>
      <c r="S13" s="17" t="e">
        <f t="shared" si="4"/>
        <v>#DIV/0!</v>
      </c>
      <c r="T13" s="17" t="e">
        <f t="shared" si="5"/>
        <v>#DIV/0!</v>
      </c>
      <c r="U13" s="17" t="e">
        <f t="shared" si="6"/>
        <v>#DIV/0!</v>
      </c>
      <c r="V13" s="17" t="e">
        <f t="shared" si="7"/>
        <v>#DIV/0!</v>
      </c>
      <c r="W13" s="17" t="e">
        <f t="shared" si="8"/>
        <v>#DIV/0!</v>
      </c>
    </row>
    <row r="14" spans="1:23" ht="12.75" x14ac:dyDescent="0.2">
      <c r="A14" s="19" t="s">
        <v>29</v>
      </c>
      <c r="B14" s="20" t="s">
        <v>106</v>
      </c>
      <c r="C14" s="21">
        <v>80</v>
      </c>
      <c r="D14" s="21">
        <v>80</v>
      </c>
      <c r="E14" s="48"/>
      <c r="F14" s="22">
        <f>E14*D14</f>
        <v>0</v>
      </c>
      <c r="G14" s="22">
        <f>E14*C14</f>
        <v>0</v>
      </c>
      <c r="I14" s="1">
        <f t="shared" si="9"/>
        <v>400</v>
      </c>
      <c r="J14" s="16">
        <f>0.0172*(I14/1.2) + C64</f>
        <v>5.7333333333333343</v>
      </c>
      <c r="K14" s="1">
        <f t="shared" si="10"/>
        <v>400</v>
      </c>
      <c r="L14" s="16">
        <f>0.0172*(K14/1.7) + C64</f>
        <v>4.0470588235294125</v>
      </c>
      <c r="M14" s="17">
        <f t="shared" si="0"/>
        <v>4.7200000000000006</v>
      </c>
      <c r="N14" s="18">
        <f t="shared" si="1"/>
        <v>5.7333333333333343</v>
      </c>
      <c r="O14" s="17">
        <f t="shared" si="2"/>
        <v>3.54</v>
      </c>
      <c r="P14" s="18">
        <f t="shared" si="3"/>
        <v>4.0470588235294125</v>
      </c>
      <c r="Q14" s="17">
        <f>E66/12</f>
        <v>0</v>
      </c>
      <c r="R14" s="17" t="e">
        <f>D68/E66</f>
        <v>#DIV/0!</v>
      </c>
      <c r="S14" s="17" t="e">
        <f t="shared" si="4"/>
        <v>#DIV/0!</v>
      </c>
      <c r="T14" s="17" t="e">
        <f t="shared" si="5"/>
        <v>#DIV/0!</v>
      </c>
      <c r="U14" s="17" t="e">
        <f t="shared" si="6"/>
        <v>#DIV/0!</v>
      </c>
      <c r="V14" s="17" t="e">
        <f t="shared" si="7"/>
        <v>#DIV/0!</v>
      </c>
      <c r="W14" s="17" t="e">
        <f t="shared" si="8"/>
        <v>#DIV/0!</v>
      </c>
    </row>
    <row r="15" spans="1:23" ht="12.75" x14ac:dyDescent="0.2">
      <c r="A15" s="13" t="s">
        <v>97</v>
      </c>
      <c r="B15" s="14"/>
      <c r="C15" s="2"/>
      <c r="D15" s="2"/>
      <c r="E15" s="49"/>
      <c r="F15" s="2"/>
      <c r="G15" s="15"/>
      <c r="I15" s="1">
        <f t="shared" si="9"/>
        <v>450</v>
      </c>
      <c r="J15" s="16">
        <f>0.0172*(I15/1.2) + C64</f>
        <v>6.45</v>
      </c>
      <c r="K15" s="1">
        <f t="shared" si="10"/>
        <v>450</v>
      </c>
      <c r="L15" s="16">
        <f>0.0172*(K15/1.7) + C64</f>
        <v>4.552941176470588</v>
      </c>
      <c r="M15" s="17">
        <f t="shared" si="0"/>
        <v>5.3100000000000005</v>
      </c>
      <c r="N15" s="18">
        <f t="shared" si="1"/>
        <v>6.45</v>
      </c>
      <c r="O15" s="17">
        <f t="shared" si="2"/>
        <v>3.9824999999999999</v>
      </c>
      <c r="P15" s="18">
        <f t="shared" si="3"/>
        <v>4.552941176470588</v>
      </c>
      <c r="Q15" s="17">
        <f>E66/12</f>
        <v>0</v>
      </c>
      <c r="R15" s="17" t="e">
        <f>D68/E66</f>
        <v>#DIV/0!</v>
      </c>
      <c r="S15" s="17" t="e">
        <f t="shared" si="4"/>
        <v>#DIV/0!</v>
      </c>
      <c r="T15" s="3" t="e">
        <f t="shared" ref="T15:T42" si="11">(S15*(N15/12))*1.4</f>
        <v>#DIV/0!</v>
      </c>
      <c r="U15" s="17" t="e">
        <f t="shared" si="6"/>
        <v>#DIV/0!</v>
      </c>
      <c r="V15" s="3" t="e">
        <f t="shared" ref="V15:V42" si="12">(S15*(P15/12))*1.4</f>
        <v>#DIV/0!</v>
      </c>
      <c r="W15" s="17" t="e">
        <f t="shared" si="8"/>
        <v>#DIV/0!</v>
      </c>
    </row>
    <row r="16" spans="1:23" ht="12.75" x14ac:dyDescent="0.2">
      <c r="A16" s="24" t="s">
        <v>17</v>
      </c>
      <c r="B16" s="20" t="s">
        <v>18</v>
      </c>
      <c r="C16" s="21">
        <v>0.55000000000000004</v>
      </c>
      <c r="D16" s="21"/>
      <c r="E16" s="48"/>
      <c r="F16" s="22">
        <f>E16*D16</f>
        <v>0</v>
      </c>
      <c r="G16" s="22">
        <f>E16*C16</f>
        <v>0</v>
      </c>
      <c r="I16" s="1">
        <f t="shared" si="9"/>
        <v>500</v>
      </c>
      <c r="J16" s="16">
        <f>0.0172*(I16/1.2) + C64</f>
        <v>7.166666666666667</v>
      </c>
      <c r="K16" s="1">
        <f t="shared" si="10"/>
        <v>500</v>
      </c>
      <c r="L16" s="16">
        <f>0.0172*(K16/1.7) + C64</f>
        <v>5.0588235294117645</v>
      </c>
      <c r="M16" s="17">
        <f t="shared" si="0"/>
        <v>5.8999999999999995</v>
      </c>
      <c r="N16" s="18">
        <f t="shared" si="1"/>
        <v>7.166666666666667</v>
      </c>
      <c r="O16" s="17">
        <f t="shared" si="2"/>
        <v>4.4249999999999998</v>
      </c>
      <c r="P16" s="18">
        <f t="shared" si="3"/>
        <v>5.0588235294117645</v>
      </c>
      <c r="Q16" s="17">
        <f>E66/12</f>
        <v>0</v>
      </c>
      <c r="R16" s="17" t="e">
        <f>D68/E66</f>
        <v>#DIV/0!</v>
      </c>
      <c r="S16" s="17" t="e">
        <f t="shared" si="4"/>
        <v>#DIV/0!</v>
      </c>
      <c r="T16" s="3" t="e">
        <f t="shared" si="11"/>
        <v>#DIV/0!</v>
      </c>
      <c r="U16" s="17" t="e">
        <f t="shared" si="6"/>
        <v>#DIV/0!</v>
      </c>
      <c r="V16" s="3" t="e">
        <f t="shared" si="12"/>
        <v>#DIV/0!</v>
      </c>
      <c r="W16" s="17" t="e">
        <f t="shared" si="8"/>
        <v>#DIV/0!</v>
      </c>
    </row>
    <row r="17" spans="1:23" ht="12.75" x14ac:dyDescent="0.2">
      <c r="A17" s="24" t="s">
        <v>19</v>
      </c>
      <c r="B17" s="20" t="s">
        <v>20</v>
      </c>
      <c r="C17" s="21">
        <v>0.65</v>
      </c>
      <c r="D17" s="21"/>
      <c r="E17" s="48"/>
      <c r="F17" s="22">
        <f>E17*D17</f>
        <v>0</v>
      </c>
      <c r="G17" s="22">
        <f>E17*C17</f>
        <v>0</v>
      </c>
      <c r="I17" s="1">
        <f t="shared" si="9"/>
        <v>550</v>
      </c>
      <c r="J17" s="16">
        <f>0.0172*(I17/1.2) + C64</f>
        <v>7.8833333333333337</v>
      </c>
      <c r="K17" s="1">
        <f t="shared" si="10"/>
        <v>550</v>
      </c>
      <c r="L17" s="16">
        <f>0.0172*(K17/1.7) + C64</f>
        <v>5.5647058823529418</v>
      </c>
      <c r="M17" s="17">
        <f t="shared" si="0"/>
        <v>6.49</v>
      </c>
      <c r="N17" s="18">
        <f t="shared" si="1"/>
        <v>7.8833333333333337</v>
      </c>
      <c r="O17" s="17">
        <f t="shared" si="2"/>
        <v>4.8674999999999997</v>
      </c>
      <c r="P17" s="18">
        <f t="shared" si="3"/>
        <v>5.5647058823529418</v>
      </c>
      <c r="Q17" s="17">
        <f>E66/12</f>
        <v>0</v>
      </c>
      <c r="R17" s="17" t="e">
        <f>D68/E66</f>
        <v>#DIV/0!</v>
      </c>
      <c r="S17" s="17" t="e">
        <f t="shared" si="4"/>
        <v>#DIV/0!</v>
      </c>
      <c r="T17" s="3" t="e">
        <f t="shared" si="11"/>
        <v>#DIV/0!</v>
      </c>
      <c r="U17" s="17" t="e">
        <f t="shared" si="6"/>
        <v>#DIV/0!</v>
      </c>
      <c r="V17" s="3" t="e">
        <f t="shared" si="12"/>
        <v>#DIV/0!</v>
      </c>
      <c r="W17" s="17" t="e">
        <f t="shared" si="8"/>
        <v>#DIV/0!</v>
      </c>
    </row>
    <row r="18" spans="1:23" ht="12.75" x14ac:dyDescent="0.2">
      <c r="A18" s="21" t="s">
        <v>21</v>
      </c>
      <c r="B18" s="25" t="s">
        <v>22</v>
      </c>
      <c r="C18" s="21">
        <v>0.55000000000000004</v>
      </c>
      <c r="D18" s="21">
        <v>8.9</v>
      </c>
      <c r="E18" s="48"/>
      <c r="F18" s="22">
        <f>E18*D18</f>
        <v>0</v>
      </c>
      <c r="G18" s="22">
        <f>E18*C18</f>
        <v>0</v>
      </c>
      <c r="I18" s="1">
        <f t="shared" si="9"/>
        <v>600</v>
      </c>
      <c r="J18" s="16">
        <f>0.0172*(I18/1.2) + C64</f>
        <v>8.6</v>
      </c>
      <c r="K18" s="1">
        <f t="shared" si="10"/>
        <v>600</v>
      </c>
      <c r="L18" s="16">
        <f>0.0172*(K18/1.7) + C64</f>
        <v>6.0705882352941174</v>
      </c>
      <c r="M18" s="17">
        <f t="shared" si="0"/>
        <v>7.08</v>
      </c>
      <c r="N18" s="18">
        <f t="shared" si="1"/>
        <v>8.6</v>
      </c>
      <c r="O18" s="17">
        <f t="shared" si="2"/>
        <v>5.3100000000000005</v>
      </c>
      <c r="P18" s="18">
        <f t="shared" si="3"/>
        <v>6.0705882352941174</v>
      </c>
      <c r="Q18" s="17">
        <f>E66/12</f>
        <v>0</v>
      </c>
      <c r="R18" s="17" t="e">
        <f>D68/E66</f>
        <v>#DIV/0!</v>
      </c>
      <c r="S18" s="17" t="e">
        <f t="shared" si="4"/>
        <v>#DIV/0!</v>
      </c>
      <c r="T18" s="3" t="e">
        <f t="shared" si="11"/>
        <v>#DIV/0!</v>
      </c>
      <c r="U18" s="17" t="e">
        <f t="shared" si="6"/>
        <v>#DIV/0!</v>
      </c>
      <c r="V18" s="3" t="e">
        <f t="shared" si="12"/>
        <v>#DIV/0!</v>
      </c>
      <c r="W18" s="17" t="e">
        <f t="shared" si="8"/>
        <v>#DIV/0!</v>
      </c>
    </row>
    <row r="19" spans="1:23" ht="12.75" x14ac:dyDescent="0.2">
      <c r="A19" s="13" t="s">
        <v>103</v>
      </c>
      <c r="B19" s="14"/>
      <c r="C19" s="2"/>
      <c r="D19" s="2"/>
      <c r="E19" s="49"/>
      <c r="F19" s="2"/>
      <c r="G19" s="15"/>
      <c r="I19" s="1">
        <f t="shared" si="9"/>
        <v>650</v>
      </c>
      <c r="J19" s="16">
        <f>0.0172*(I19/1.2) + C64</f>
        <v>9.3166666666666682</v>
      </c>
      <c r="K19" s="1">
        <f t="shared" si="10"/>
        <v>650</v>
      </c>
      <c r="L19" s="16">
        <f>0.0172*(K19/1.7) + C64</f>
        <v>6.5764705882352947</v>
      </c>
      <c r="M19" s="17">
        <f t="shared" si="0"/>
        <v>7.67</v>
      </c>
      <c r="N19" s="18">
        <f t="shared" si="1"/>
        <v>9.3166666666666682</v>
      </c>
      <c r="O19" s="17">
        <f t="shared" si="2"/>
        <v>5.7525000000000004</v>
      </c>
      <c r="P19" s="18">
        <f t="shared" si="3"/>
        <v>6.5764705882352947</v>
      </c>
      <c r="Q19" s="17">
        <f>E66/12</f>
        <v>0</v>
      </c>
      <c r="R19" s="17" t="e">
        <f>D68/E66</f>
        <v>#DIV/0!</v>
      </c>
      <c r="S19" s="17" t="e">
        <f t="shared" si="4"/>
        <v>#DIV/0!</v>
      </c>
      <c r="T19" s="3" t="e">
        <f t="shared" si="11"/>
        <v>#DIV/0!</v>
      </c>
      <c r="U19" s="17" t="e">
        <f t="shared" si="6"/>
        <v>#DIV/0!</v>
      </c>
      <c r="V19" s="3" t="e">
        <f t="shared" si="12"/>
        <v>#DIV/0!</v>
      </c>
      <c r="W19" s="17" t="e">
        <f t="shared" si="8"/>
        <v>#DIV/0!</v>
      </c>
    </row>
    <row r="20" spans="1:23" ht="12.75" x14ac:dyDescent="0.2">
      <c r="A20" s="19" t="s">
        <v>30</v>
      </c>
      <c r="B20" s="20" t="s">
        <v>31</v>
      </c>
      <c r="C20" s="21"/>
      <c r="D20" s="21">
        <v>2</v>
      </c>
      <c r="E20" s="48"/>
      <c r="F20" s="22">
        <f>E20*D20</f>
        <v>0</v>
      </c>
      <c r="G20" s="22">
        <f>E20*C20</f>
        <v>0</v>
      </c>
      <c r="I20" s="1">
        <f t="shared" si="9"/>
        <v>700</v>
      </c>
      <c r="J20" s="16">
        <f>0.0172*(I20/1.2) + C64</f>
        <v>10.033333333333333</v>
      </c>
      <c r="K20" s="1">
        <f t="shared" si="10"/>
        <v>700</v>
      </c>
      <c r="L20" s="16">
        <f>0.0172*(K20/1.7) + C64</f>
        <v>7.0823529411764703</v>
      </c>
      <c r="M20" s="17">
        <f t="shared" si="0"/>
        <v>8.26</v>
      </c>
      <c r="N20" s="18">
        <f t="shared" si="1"/>
        <v>10.033333333333333</v>
      </c>
      <c r="O20" s="17">
        <f t="shared" si="2"/>
        <v>6.1950000000000003</v>
      </c>
      <c r="P20" s="18">
        <f t="shared" si="3"/>
        <v>7.0823529411764703</v>
      </c>
      <c r="Q20" s="17">
        <f>E66/12</f>
        <v>0</v>
      </c>
      <c r="R20" s="17" t="e">
        <f>D68/E66</f>
        <v>#DIV/0!</v>
      </c>
      <c r="S20" s="17" t="e">
        <f t="shared" si="4"/>
        <v>#DIV/0!</v>
      </c>
      <c r="T20" s="3" t="e">
        <f t="shared" si="11"/>
        <v>#DIV/0!</v>
      </c>
      <c r="U20" s="17" t="e">
        <f t="shared" si="6"/>
        <v>#DIV/0!</v>
      </c>
      <c r="V20" s="3" t="e">
        <f t="shared" si="12"/>
        <v>#DIV/0!</v>
      </c>
      <c r="W20" s="17" t="e">
        <f t="shared" si="8"/>
        <v>#DIV/0!</v>
      </c>
    </row>
    <row r="21" spans="1:23" ht="12.75" x14ac:dyDescent="0.2">
      <c r="A21" s="19" t="s">
        <v>32</v>
      </c>
      <c r="B21" s="20" t="s">
        <v>33</v>
      </c>
      <c r="C21" s="21">
        <v>0.3</v>
      </c>
      <c r="D21" s="21">
        <v>7</v>
      </c>
      <c r="E21" s="48"/>
      <c r="F21" s="22">
        <f>E21*D21</f>
        <v>0</v>
      </c>
      <c r="G21" s="22">
        <f>E21*C21</f>
        <v>0</v>
      </c>
      <c r="I21" s="1">
        <f t="shared" si="9"/>
        <v>750</v>
      </c>
      <c r="J21" s="16">
        <f>0.0172*(I21/1.2) + C64</f>
        <v>10.75</v>
      </c>
      <c r="K21" s="1">
        <f t="shared" si="10"/>
        <v>750</v>
      </c>
      <c r="L21" s="16">
        <f>0.0172*(K21/1.7) + C64</f>
        <v>7.5882352941176476</v>
      </c>
      <c r="M21" s="17">
        <f t="shared" si="0"/>
        <v>8.85</v>
      </c>
      <c r="N21" s="18">
        <f t="shared" si="1"/>
        <v>10.75</v>
      </c>
      <c r="O21" s="17">
        <f xml:space="preserve"> 0.0177*(K21/2)</f>
        <v>6.6375000000000002</v>
      </c>
      <c r="P21" s="18">
        <f t="shared" si="3"/>
        <v>7.5882352941176476</v>
      </c>
      <c r="Q21" s="17">
        <f>E66/12</f>
        <v>0</v>
      </c>
      <c r="R21" s="17" t="e">
        <f>D68/E66</f>
        <v>#DIV/0!</v>
      </c>
      <c r="S21" s="17" t="e">
        <f t="shared" si="4"/>
        <v>#DIV/0!</v>
      </c>
      <c r="T21" s="3" t="e">
        <f t="shared" si="11"/>
        <v>#DIV/0!</v>
      </c>
      <c r="U21" s="17" t="e">
        <f t="shared" si="6"/>
        <v>#DIV/0!</v>
      </c>
      <c r="V21" s="3" t="e">
        <f t="shared" si="12"/>
        <v>#DIV/0!</v>
      </c>
      <c r="W21" s="17" t="e">
        <f t="shared" si="8"/>
        <v>#DIV/0!</v>
      </c>
    </row>
    <row r="22" spans="1:23" ht="12.75" x14ac:dyDescent="0.2">
      <c r="A22" s="13" t="s">
        <v>102</v>
      </c>
      <c r="B22" s="14"/>
      <c r="C22" s="2"/>
      <c r="D22" s="2"/>
      <c r="E22" s="49"/>
      <c r="F22" s="2"/>
      <c r="G22" s="15"/>
      <c r="I22" s="1">
        <f t="shared" si="9"/>
        <v>800</v>
      </c>
      <c r="J22" s="16">
        <f>0.0172*(I22/1.2) + C64</f>
        <v>11.466666666666669</v>
      </c>
      <c r="K22" s="1">
        <f t="shared" si="10"/>
        <v>800</v>
      </c>
      <c r="L22" s="16">
        <f>0.0172*(K22/1.7) + C64</f>
        <v>8.094117647058825</v>
      </c>
      <c r="M22" s="17">
        <f t="shared" si="0"/>
        <v>9.4400000000000013</v>
      </c>
      <c r="N22" s="18">
        <f t="shared" si="1"/>
        <v>11.466666666666669</v>
      </c>
      <c r="O22" s="17">
        <f t="shared" si="2"/>
        <v>7.08</v>
      </c>
      <c r="P22" s="18">
        <f t="shared" si="3"/>
        <v>8.094117647058825</v>
      </c>
      <c r="Q22" s="17">
        <f>E66/12</f>
        <v>0</v>
      </c>
      <c r="R22" s="17" t="e">
        <f>D68/E66</f>
        <v>#DIV/0!</v>
      </c>
      <c r="S22" s="17" t="e">
        <f t="shared" si="4"/>
        <v>#DIV/0!</v>
      </c>
      <c r="T22" s="3" t="e">
        <f t="shared" si="11"/>
        <v>#DIV/0!</v>
      </c>
      <c r="U22" s="17" t="e">
        <f t="shared" si="6"/>
        <v>#DIV/0!</v>
      </c>
      <c r="V22" s="3" t="e">
        <f t="shared" si="12"/>
        <v>#DIV/0!</v>
      </c>
      <c r="W22" s="17" t="e">
        <f t="shared" si="8"/>
        <v>#DIV/0!</v>
      </c>
    </row>
    <row r="23" spans="1:23" ht="12.75" x14ac:dyDescent="0.2">
      <c r="A23" s="19" t="s">
        <v>107</v>
      </c>
      <c r="B23" s="20" t="s">
        <v>108</v>
      </c>
      <c r="C23" s="21">
        <v>1.8</v>
      </c>
      <c r="D23" s="21">
        <v>12</v>
      </c>
      <c r="E23" s="48"/>
      <c r="F23" s="22">
        <f t="shared" ref="F23:F35" si="13">E23*D23</f>
        <v>0</v>
      </c>
      <c r="G23" s="22">
        <f t="shared" ref="G23:G35" si="14">E23*C23</f>
        <v>0</v>
      </c>
      <c r="I23" s="1">
        <f t="shared" si="9"/>
        <v>850</v>
      </c>
      <c r="J23" s="16">
        <f>0.0172*(I23/1.2) + C64</f>
        <v>12.183333333333334</v>
      </c>
      <c r="K23" s="1">
        <f t="shared" si="10"/>
        <v>850</v>
      </c>
      <c r="L23" s="16">
        <f>0.0172*(K23/1.7) + C64</f>
        <v>8.6</v>
      </c>
      <c r="M23" s="17">
        <f t="shared" si="0"/>
        <v>10.029999999999999</v>
      </c>
      <c r="N23" s="18">
        <f t="shared" si="1"/>
        <v>12.183333333333334</v>
      </c>
      <c r="O23" s="17">
        <f xml:space="preserve"> 0.0177*(K23/2)</f>
        <v>7.5225</v>
      </c>
      <c r="P23" s="18">
        <f t="shared" si="3"/>
        <v>8.6</v>
      </c>
      <c r="Q23" s="17">
        <f>E66/12</f>
        <v>0</v>
      </c>
      <c r="R23" s="17" t="e">
        <f>D68/E66</f>
        <v>#DIV/0!</v>
      </c>
      <c r="S23" s="17" t="e">
        <f t="shared" si="4"/>
        <v>#DIV/0!</v>
      </c>
      <c r="T23" s="3" t="e">
        <f t="shared" si="11"/>
        <v>#DIV/0!</v>
      </c>
      <c r="U23" s="17" t="e">
        <f t="shared" si="6"/>
        <v>#DIV/0!</v>
      </c>
      <c r="V23" s="3" t="e">
        <f t="shared" si="12"/>
        <v>#DIV/0!</v>
      </c>
      <c r="W23" s="17" t="e">
        <f t="shared" si="8"/>
        <v>#DIV/0!</v>
      </c>
    </row>
    <row r="24" spans="1:23" ht="12.75" x14ac:dyDescent="0.2">
      <c r="A24" s="23" t="s">
        <v>109</v>
      </c>
      <c r="B24" s="20" t="s">
        <v>110</v>
      </c>
      <c r="C24" s="21">
        <v>1.3</v>
      </c>
      <c r="D24" s="21">
        <v>2.9</v>
      </c>
      <c r="E24" s="48"/>
      <c r="F24" s="22">
        <f t="shared" si="13"/>
        <v>0</v>
      </c>
      <c r="G24" s="22">
        <f t="shared" si="14"/>
        <v>0</v>
      </c>
      <c r="I24" s="1">
        <f t="shared" si="9"/>
        <v>900</v>
      </c>
      <c r="J24" s="16">
        <f>0.0172*(I24/1.2) + C64</f>
        <v>12.9</v>
      </c>
      <c r="K24" s="1">
        <f t="shared" si="10"/>
        <v>900</v>
      </c>
      <c r="L24" s="16">
        <f>0.0172*(K24/1.7) + C64</f>
        <v>9.1058823529411761</v>
      </c>
      <c r="M24" s="17">
        <f t="shared" si="0"/>
        <v>10.620000000000001</v>
      </c>
      <c r="N24" s="18">
        <f t="shared" si="1"/>
        <v>12.9</v>
      </c>
      <c r="O24" s="17">
        <f t="shared" si="2"/>
        <v>7.9649999999999999</v>
      </c>
      <c r="P24" s="18">
        <f t="shared" si="3"/>
        <v>9.1058823529411761</v>
      </c>
      <c r="Q24" s="17">
        <f>E66/12</f>
        <v>0</v>
      </c>
      <c r="R24" s="17" t="e">
        <f>D68/E66</f>
        <v>#DIV/0!</v>
      </c>
      <c r="S24" s="17" t="e">
        <f t="shared" si="4"/>
        <v>#DIV/0!</v>
      </c>
      <c r="T24" s="3" t="e">
        <f t="shared" si="11"/>
        <v>#DIV/0!</v>
      </c>
      <c r="U24" s="17" t="e">
        <f t="shared" si="6"/>
        <v>#DIV/0!</v>
      </c>
      <c r="V24" s="3" t="e">
        <f t="shared" si="12"/>
        <v>#DIV/0!</v>
      </c>
      <c r="W24" s="17" t="e">
        <f t="shared" si="8"/>
        <v>#DIV/0!</v>
      </c>
    </row>
    <row r="25" spans="1:23" ht="12.75" x14ac:dyDescent="0.2">
      <c r="A25" s="19" t="s">
        <v>34</v>
      </c>
      <c r="B25" s="20" t="s">
        <v>35</v>
      </c>
      <c r="C25" s="21">
        <v>1</v>
      </c>
      <c r="D25" s="21">
        <v>1.65</v>
      </c>
      <c r="E25" s="48"/>
      <c r="F25" s="22">
        <f t="shared" si="13"/>
        <v>0</v>
      </c>
      <c r="G25" s="22">
        <f t="shared" si="14"/>
        <v>0</v>
      </c>
      <c r="I25" s="1">
        <f t="shared" si="9"/>
        <v>950</v>
      </c>
      <c r="J25" s="16">
        <f>0.0172*(I25/1.2) + C64</f>
        <v>13.616666666666667</v>
      </c>
      <c r="K25" s="1">
        <f t="shared" si="10"/>
        <v>950</v>
      </c>
      <c r="L25" s="16">
        <f>0.0172*(K25/1.7) + C64</f>
        <v>9.6117647058823543</v>
      </c>
      <c r="M25" s="17">
        <f t="shared" si="0"/>
        <v>11.21</v>
      </c>
      <c r="N25" s="18">
        <f t="shared" si="1"/>
        <v>13.616666666666667</v>
      </c>
      <c r="O25" s="17">
        <f t="shared" si="2"/>
        <v>8.4075000000000006</v>
      </c>
      <c r="P25" s="18">
        <f t="shared" si="3"/>
        <v>9.6117647058823543</v>
      </c>
      <c r="Q25" s="17">
        <f>E66/12</f>
        <v>0</v>
      </c>
      <c r="R25" s="17" t="e">
        <f>D68/E66</f>
        <v>#DIV/0!</v>
      </c>
      <c r="S25" s="17" t="e">
        <f t="shared" si="4"/>
        <v>#DIV/0!</v>
      </c>
      <c r="T25" s="3" t="e">
        <f t="shared" si="11"/>
        <v>#DIV/0!</v>
      </c>
      <c r="U25" s="17" t="e">
        <f t="shared" si="6"/>
        <v>#DIV/0!</v>
      </c>
      <c r="V25" s="3" t="e">
        <f t="shared" si="12"/>
        <v>#DIV/0!</v>
      </c>
      <c r="W25" s="17" t="e">
        <f t="shared" si="8"/>
        <v>#DIV/0!</v>
      </c>
    </row>
    <row r="26" spans="1:23" ht="12.75" x14ac:dyDescent="0.2">
      <c r="A26" s="19" t="s">
        <v>36</v>
      </c>
      <c r="B26" s="20" t="s">
        <v>37</v>
      </c>
      <c r="C26" s="21">
        <v>0.5</v>
      </c>
      <c r="D26" s="21">
        <v>2</v>
      </c>
      <c r="E26" s="48"/>
      <c r="F26" s="22">
        <f t="shared" si="13"/>
        <v>0</v>
      </c>
      <c r="G26" s="22">
        <f t="shared" si="14"/>
        <v>0</v>
      </c>
      <c r="I26" s="1">
        <f t="shared" ref="I26:K41" si="15">I25+50</f>
        <v>1000</v>
      </c>
      <c r="J26" s="16">
        <f>0.0172*(I26/1.2) + C64</f>
        <v>14.333333333333334</v>
      </c>
      <c r="K26" s="1">
        <f t="shared" si="10"/>
        <v>1000</v>
      </c>
      <c r="L26" s="16">
        <f>0.0172*(K26/1.7) + C64</f>
        <v>10.117647058823529</v>
      </c>
      <c r="M26" s="37">
        <f t="shared" si="0"/>
        <v>11.799999999999999</v>
      </c>
      <c r="N26" s="38">
        <f t="shared" si="1"/>
        <v>14.333333333333334</v>
      </c>
      <c r="O26" s="37">
        <f t="shared" si="2"/>
        <v>8.85</v>
      </c>
      <c r="P26" s="38">
        <f t="shared" si="3"/>
        <v>10.117647058823529</v>
      </c>
      <c r="Q26" s="37">
        <f>E66/12</f>
        <v>0</v>
      </c>
      <c r="R26" s="37" t="e">
        <f>D68/E66</f>
        <v>#DIV/0!</v>
      </c>
      <c r="S26" s="37" t="e">
        <f t="shared" si="4"/>
        <v>#DIV/0!</v>
      </c>
      <c r="T26" s="3" t="e">
        <f t="shared" si="11"/>
        <v>#DIV/0!</v>
      </c>
      <c r="U26" s="37" t="e">
        <f t="shared" si="6"/>
        <v>#DIV/0!</v>
      </c>
      <c r="V26" s="3" t="e">
        <f t="shared" si="12"/>
        <v>#DIV/0!</v>
      </c>
      <c r="W26" s="37" t="e">
        <f t="shared" si="8"/>
        <v>#DIV/0!</v>
      </c>
    </row>
    <row r="27" spans="1:23" ht="12.75" x14ac:dyDescent="0.2">
      <c r="A27" s="19" t="s">
        <v>38</v>
      </c>
      <c r="B27" s="20" t="s">
        <v>39</v>
      </c>
      <c r="C27" s="21">
        <v>1.3</v>
      </c>
      <c r="D27" s="21">
        <v>2.9</v>
      </c>
      <c r="E27" s="48"/>
      <c r="F27" s="22">
        <f t="shared" si="13"/>
        <v>0</v>
      </c>
      <c r="G27" s="22">
        <f t="shared" si="14"/>
        <v>0</v>
      </c>
      <c r="I27" s="1">
        <f t="shared" si="15"/>
        <v>1050</v>
      </c>
      <c r="J27" s="16">
        <f>0.0172*(I27/1.2) + C64</f>
        <v>15.05</v>
      </c>
      <c r="K27" s="1">
        <f t="shared" si="10"/>
        <v>1050</v>
      </c>
      <c r="L27" s="16">
        <f>0.0172*(K27/1.7) + C64</f>
        <v>10.623529411764705</v>
      </c>
      <c r="M27" s="37">
        <f t="shared" si="0"/>
        <v>12.39</v>
      </c>
      <c r="N27" s="38">
        <f t="shared" si="1"/>
        <v>15.05</v>
      </c>
      <c r="O27" s="37">
        <f t="shared" si="2"/>
        <v>9.2925000000000004</v>
      </c>
      <c r="P27" s="38">
        <f t="shared" si="3"/>
        <v>10.623529411764705</v>
      </c>
      <c r="Q27" s="37">
        <f>E66/12</f>
        <v>0</v>
      </c>
      <c r="R27" s="37" t="e">
        <f>D68/E66</f>
        <v>#DIV/0!</v>
      </c>
      <c r="S27" s="37" t="e">
        <f t="shared" si="4"/>
        <v>#DIV/0!</v>
      </c>
      <c r="T27" s="3" t="e">
        <f t="shared" si="11"/>
        <v>#DIV/0!</v>
      </c>
      <c r="U27" s="37" t="e">
        <f t="shared" si="6"/>
        <v>#DIV/0!</v>
      </c>
      <c r="V27" s="3" t="e">
        <f t="shared" si="12"/>
        <v>#DIV/0!</v>
      </c>
      <c r="W27" s="37" t="e">
        <f t="shared" si="8"/>
        <v>#DIV/0!</v>
      </c>
    </row>
    <row r="28" spans="1:23" ht="12.75" x14ac:dyDescent="0.2">
      <c r="A28" s="19" t="s">
        <v>40</v>
      </c>
      <c r="B28" s="20" t="s">
        <v>41</v>
      </c>
      <c r="C28" s="21">
        <v>0.5</v>
      </c>
      <c r="D28" s="21">
        <v>2</v>
      </c>
      <c r="E28" s="48"/>
      <c r="F28" s="22">
        <f t="shared" si="13"/>
        <v>0</v>
      </c>
      <c r="G28" s="22">
        <f t="shared" si="14"/>
        <v>0</v>
      </c>
      <c r="I28" s="1">
        <f t="shared" si="15"/>
        <v>1100</v>
      </c>
      <c r="J28" s="16">
        <f>0.0172*(I28/1.2) + C64</f>
        <v>15.766666666666667</v>
      </c>
      <c r="K28" s="1">
        <f t="shared" si="10"/>
        <v>1100</v>
      </c>
      <c r="L28" s="16">
        <f>0.0172*(K28/1.7) + C64</f>
        <v>11.129411764705884</v>
      </c>
      <c r="M28" s="37">
        <f t="shared" si="0"/>
        <v>12.98</v>
      </c>
      <c r="N28" s="38">
        <f t="shared" si="1"/>
        <v>15.766666666666667</v>
      </c>
      <c r="O28" s="37">
        <f t="shared" si="2"/>
        <v>9.7349999999999994</v>
      </c>
      <c r="P28" s="38">
        <f t="shared" si="3"/>
        <v>11.129411764705884</v>
      </c>
      <c r="Q28" s="37">
        <f>E66/12</f>
        <v>0</v>
      </c>
      <c r="R28" s="37" t="e">
        <f>D68/E66</f>
        <v>#DIV/0!</v>
      </c>
      <c r="S28" s="37" t="e">
        <f t="shared" si="4"/>
        <v>#DIV/0!</v>
      </c>
      <c r="T28" s="3" t="e">
        <f t="shared" si="11"/>
        <v>#DIV/0!</v>
      </c>
      <c r="U28" s="37" t="e">
        <f t="shared" si="6"/>
        <v>#DIV/0!</v>
      </c>
      <c r="V28" s="3" t="e">
        <f t="shared" si="12"/>
        <v>#DIV/0!</v>
      </c>
      <c r="W28" s="37" t="e">
        <f t="shared" si="8"/>
        <v>#DIV/0!</v>
      </c>
    </row>
    <row r="29" spans="1:23" ht="12.75" x14ac:dyDescent="0.2">
      <c r="A29" s="19" t="s">
        <v>42</v>
      </c>
      <c r="B29" s="20" t="s">
        <v>116</v>
      </c>
      <c r="C29" s="21">
        <v>0</v>
      </c>
      <c r="D29" s="21">
        <v>0</v>
      </c>
      <c r="E29" s="48"/>
      <c r="F29" s="22">
        <f t="shared" si="13"/>
        <v>0</v>
      </c>
      <c r="G29" s="22">
        <f t="shared" si="14"/>
        <v>0</v>
      </c>
      <c r="I29" s="1">
        <f t="shared" si="15"/>
        <v>1150</v>
      </c>
      <c r="J29" s="16">
        <f>0.0172*(I29/1.2) + $C64</f>
        <v>16.483333333333334</v>
      </c>
      <c r="K29" s="1">
        <f t="shared" si="10"/>
        <v>1150</v>
      </c>
      <c r="L29" s="16">
        <f>0.0172*(K29/1.7) + C64</f>
        <v>11.63529411764706</v>
      </c>
      <c r="M29" s="37">
        <f t="shared" si="0"/>
        <v>13.57</v>
      </c>
      <c r="N29" s="38">
        <f t="shared" si="1"/>
        <v>16.483333333333334</v>
      </c>
      <c r="O29" s="37">
        <f xml:space="preserve"> 0.0177*(K29/2)</f>
        <v>10.1775</v>
      </c>
      <c r="P29" s="38">
        <f t="shared" si="3"/>
        <v>11.63529411764706</v>
      </c>
      <c r="Q29" s="37">
        <f>E66/12</f>
        <v>0</v>
      </c>
      <c r="R29" s="37" t="e">
        <f>D68/E66</f>
        <v>#DIV/0!</v>
      </c>
      <c r="S29" s="37" t="e">
        <f t="shared" si="4"/>
        <v>#DIV/0!</v>
      </c>
      <c r="T29" s="3" t="e">
        <f t="shared" si="11"/>
        <v>#DIV/0!</v>
      </c>
      <c r="U29" s="37" t="e">
        <f t="shared" si="6"/>
        <v>#DIV/0!</v>
      </c>
      <c r="V29" s="3" t="e">
        <f t="shared" si="12"/>
        <v>#DIV/0!</v>
      </c>
      <c r="W29" s="37" t="e">
        <f t="shared" si="8"/>
        <v>#DIV/0!</v>
      </c>
    </row>
    <row r="30" spans="1:23" ht="12.75" x14ac:dyDescent="0.2">
      <c r="A30" s="19" t="s">
        <v>43</v>
      </c>
      <c r="B30" s="20" t="s">
        <v>44</v>
      </c>
      <c r="C30" s="21">
        <v>1.8</v>
      </c>
      <c r="D30" s="21">
        <v>25</v>
      </c>
      <c r="E30" s="48"/>
      <c r="F30" s="22">
        <f t="shared" si="13"/>
        <v>0</v>
      </c>
      <c r="G30" s="22">
        <f t="shared" si="14"/>
        <v>0</v>
      </c>
      <c r="I30" s="1">
        <f t="shared" si="15"/>
        <v>1200</v>
      </c>
      <c r="J30" s="16">
        <f>0.0172*(I30/1.2) + C64</f>
        <v>17.2</v>
      </c>
      <c r="K30" s="1">
        <f t="shared" si="10"/>
        <v>1200</v>
      </c>
      <c r="L30" s="16">
        <f>0.0172*(K30/1.7) + C64</f>
        <v>12.141176470588235</v>
      </c>
      <c r="M30" s="37">
        <f t="shared" si="0"/>
        <v>14.16</v>
      </c>
      <c r="N30" s="38">
        <f t="shared" si="1"/>
        <v>17.2</v>
      </c>
      <c r="O30" s="37">
        <f t="shared" si="2"/>
        <v>10.620000000000001</v>
      </c>
      <c r="P30" s="38">
        <f t="shared" si="3"/>
        <v>12.141176470588235</v>
      </c>
      <c r="Q30" s="37">
        <f>E66/12</f>
        <v>0</v>
      </c>
      <c r="R30" s="37" t="e">
        <f>D68/E66</f>
        <v>#DIV/0!</v>
      </c>
      <c r="S30" s="37" t="e">
        <f t="shared" si="4"/>
        <v>#DIV/0!</v>
      </c>
      <c r="T30" s="3" t="e">
        <f t="shared" si="11"/>
        <v>#DIV/0!</v>
      </c>
      <c r="U30" s="37" t="e">
        <f t="shared" si="6"/>
        <v>#DIV/0!</v>
      </c>
      <c r="V30" s="3" t="e">
        <f t="shared" si="12"/>
        <v>#DIV/0!</v>
      </c>
      <c r="W30" s="37" t="e">
        <f t="shared" si="8"/>
        <v>#DIV/0!</v>
      </c>
    </row>
    <row r="31" spans="1:23" ht="12.75" x14ac:dyDescent="0.2">
      <c r="A31" s="19" t="s">
        <v>111</v>
      </c>
      <c r="B31" s="20" t="s">
        <v>112</v>
      </c>
      <c r="C31" s="21">
        <v>1.8</v>
      </c>
      <c r="D31" s="21"/>
      <c r="E31" s="48"/>
      <c r="F31" s="22">
        <f t="shared" si="13"/>
        <v>0</v>
      </c>
      <c r="G31" s="22">
        <f t="shared" si="14"/>
        <v>0</v>
      </c>
      <c r="I31" s="1">
        <f t="shared" si="15"/>
        <v>1250</v>
      </c>
      <c r="J31" s="16">
        <f>0.0172*(I31/1.2) + C64</f>
        <v>17.916666666666668</v>
      </c>
      <c r="K31" s="1">
        <f t="shared" si="10"/>
        <v>1250</v>
      </c>
      <c r="L31" s="16">
        <f>0.0172*(K31/1.7) + C64</f>
        <v>12.647058823529413</v>
      </c>
      <c r="M31" s="37">
        <f t="shared" si="0"/>
        <v>14.750000000000002</v>
      </c>
      <c r="N31" s="38">
        <f t="shared" si="1"/>
        <v>17.916666666666668</v>
      </c>
      <c r="O31" s="37">
        <f t="shared" si="2"/>
        <v>11.0625</v>
      </c>
      <c r="P31" s="38">
        <f t="shared" si="3"/>
        <v>12.647058823529413</v>
      </c>
      <c r="Q31" s="37">
        <f>E66/12</f>
        <v>0</v>
      </c>
      <c r="R31" s="37" t="e">
        <f>D68/E66</f>
        <v>#DIV/0!</v>
      </c>
      <c r="S31" s="37" t="e">
        <f t="shared" si="4"/>
        <v>#DIV/0!</v>
      </c>
      <c r="T31" s="3" t="e">
        <f t="shared" si="11"/>
        <v>#DIV/0!</v>
      </c>
      <c r="U31" s="37" t="e">
        <f t="shared" si="6"/>
        <v>#DIV/0!</v>
      </c>
      <c r="V31" s="3" t="e">
        <f t="shared" si="12"/>
        <v>#DIV/0!</v>
      </c>
      <c r="W31" s="37" t="e">
        <f t="shared" si="8"/>
        <v>#DIV/0!</v>
      </c>
    </row>
    <row r="32" spans="1:23" ht="12.75" x14ac:dyDescent="0.2">
      <c r="A32" s="19" t="s">
        <v>45</v>
      </c>
      <c r="B32" s="20" t="s">
        <v>46</v>
      </c>
      <c r="C32" s="21">
        <v>2.6</v>
      </c>
      <c r="D32" s="21"/>
      <c r="E32" s="48"/>
      <c r="F32" s="22">
        <f t="shared" si="13"/>
        <v>0</v>
      </c>
      <c r="G32" s="22">
        <f t="shared" si="14"/>
        <v>0</v>
      </c>
      <c r="I32" s="1">
        <f t="shared" si="15"/>
        <v>1300</v>
      </c>
      <c r="J32" s="16">
        <f>0.0172*(I32/1.2) + C64</f>
        <v>18.633333333333336</v>
      </c>
      <c r="K32" s="1">
        <f t="shared" si="10"/>
        <v>1300</v>
      </c>
      <c r="L32" s="16">
        <f>0.0172*(K32/1.7) + C64</f>
        <v>13.152941176470589</v>
      </c>
      <c r="M32" s="37">
        <f t="shared" si="0"/>
        <v>15.34</v>
      </c>
      <c r="N32" s="38">
        <f t="shared" si="1"/>
        <v>18.633333333333336</v>
      </c>
      <c r="O32" s="37">
        <f t="shared" si="2"/>
        <v>11.505000000000001</v>
      </c>
      <c r="P32" s="38">
        <f t="shared" si="3"/>
        <v>13.152941176470589</v>
      </c>
      <c r="Q32" s="37">
        <f>E66/12</f>
        <v>0</v>
      </c>
      <c r="R32" s="37" t="e">
        <f>D68/E66</f>
        <v>#DIV/0!</v>
      </c>
      <c r="S32" s="37" t="e">
        <f t="shared" si="4"/>
        <v>#DIV/0!</v>
      </c>
      <c r="T32" s="3" t="e">
        <f t="shared" si="11"/>
        <v>#DIV/0!</v>
      </c>
      <c r="U32" s="37" t="e">
        <f t="shared" si="6"/>
        <v>#DIV/0!</v>
      </c>
      <c r="V32" s="3" t="e">
        <f t="shared" si="12"/>
        <v>#DIV/0!</v>
      </c>
      <c r="W32" s="37" t="e">
        <f t="shared" si="8"/>
        <v>#DIV/0!</v>
      </c>
    </row>
    <row r="33" spans="1:23" ht="12.75" x14ac:dyDescent="0.2">
      <c r="A33" s="19" t="s">
        <v>47</v>
      </c>
      <c r="B33" s="20" t="s">
        <v>48</v>
      </c>
      <c r="C33" s="21">
        <v>3.2</v>
      </c>
      <c r="D33" s="21"/>
      <c r="E33" s="48"/>
      <c r="F33" s="22">
        <f t="shared" si="13"/>
        <v>0</v>
      </c>
      <c r="G33" s="22">
        <f t="shared" si="14"/>
        <v>0</v>
      </c>
      <c r="I33" s="1">
        <f t="shared" si="15"/>
        <v>1350</v>
      </c>
      <c r="J33" s="16">
        <f>0.0172*(I33/1.2) + C64</f>
        <v>19.350000000000001</v>
      </c>
      <c r="K33" s="1">
        <f t="shared" si="10"/>
        <v>1350</v>
      </c>
      <c r="L33" s="16">
        <f>0.0172*(K33/1.7) + C64</f>
        <v>13.658823529411764</v>
      </c>
      <c r="M33" s="17">
        <f t="shared" si="0"/>
        <v>15.93</v>
      </c>
      <c r="N33" s="18">
        <f t="shared" si="1"/>
        <v>19.350000000000001</v>
      </c>
      <c r="O33" s="17">
        <f t="shared" si="2"/>
        <v>11.9475</v>
      </c>
      <c r="P33" s="18">
        <f t="shared" si="3"/>
        <v>13.658823529411764</v>
      </c>
      <c r="Q33" s="17">
        <f>E66/12</f>
        <v>0</v>
      </c>
      <c r="R33" s="17" t="e">
        <f>D68/E66</f>
        <v>#DIV/0!</v>
      </c>
      <c r="S33" s="17" t="e">
        <f t="shared" si="4"/>
        <v>#DIV/0!</v>
      </c>
      <c r="T33" s="3" t="e">
        <f t="shared" si="11"/>
        <v>#DIV/0!</v>
      </c>
      <c r="U33" s="17" t="e">
        <f t="shared" si="6"/>
        <v>#DIV/0!</v>
      </c>
      <c r="V33" s="3" t="e">
        <f t="shared" si="12"/>
        <v>#DIV/0!</v>
      </c>
      <c r="W33" s="17" t="e">
        <f t="shared" si="8"/>
        <v>#DIV/0!</v>
      </c>
    </row>
    <row r="34" spans="1:23" ht="12.75" x14ac:dyDescent="0.2">
      <c r="A34" s="19" t="s">
        <v>49</v>
      </c>
      <c r="B34" s="20" t="s">
        <v>50</v>
      </c>
      <c r="C34" s="21">
        <v>3.2</v>
      </c>
      <c r="D34" s="21"/>
      <c r="E34" s="48"/>
      <c r="F34" s="22">
        <f t="shared" si="13"/>
        <v>0</v>
      </c>
      <c r="G34" s="22">
        <f t="shared" si="14"/>
        <v>0</v>
      </c>
      <c r="I34" s="1">
        <f t="shared" si="15"/>
        <v>1400</v>
      </c>
      <c r="J34" s="16">
        <f>0.0172*(I34/1.2) + C64</f>
        <v>20.066666666666666</v>
      </c>
      <c r="K34" s="1">
        <f t="shared" si="10"/>
        <v>1400</v>
      </c>
      <c r="L34" s="16">
        <f>0.0172*(K34/1.7) + C64</f>
        <v>14.164705882352941</v>
      </c>
      <c r="M34" s="17">
        <f t="shared" si="0"/>
        <v>16.52</v>
      </c>
      <c r="N34" s="18">
        <f t="shared" si="1"/>
        <v>20.066666666666666</v>
      </c>
      <c r="O34" s="17">
        <f t="shared" si="2"/>
        <v>12.39</v>
      </c>
      <c r="P34" s="18">
        <f t="shared" si="3"/>
        <v>14.164705882352941</v>
      </c>
      <c r="Q34" s="17">
        <f>E66/12</f>
        <v>0</v>
      </c>
      <c r="R34" s="17" t="e">
        <f>D68/E66</f>
        <v>#DIV/0!</v>
      </c>
      <c r="S34" s="17" t="e">
        <f t="shared" si="4"/>
        <v>#DIV/0!</v>
      </c>
      <c r="T34" s="3" t="e">
        <f t="shared" si="11"/>
        <v>#DIV/0!</v>
      </c>
      <c r="U34" s="17" t="e">
        <f t="shared" si="6"/>
        <v>#DIV/0!</v>
      </c>
      <c r="V34" s="3" t="e">
        <f t="shared" si="12"/>
        <v>#DIV/0!</v>
      </c>
      <c r="W34" s="17" t="e">
        <f t="shared" si="8"/>
        <v>#DIV/0!</v>
      </c>
    </row>
    <row r="35" spans="1:23" ht="12.75" x14ac:dyDescent="0.2">
      <c r="A35" s="19" t="s">
        <v>51</v>
      </c>
      <c r="B35" s="20" t="s">
        <v>52</v>
      </c>
      <c r="C35" s="21">
        <v>0.55000000000000004</v>
      </c>
      <c r="D35" s="21"/>
      <c r="E35" s="48"/>
      <c r="F35" s="22">
        <f t="shared" si="13"/>
        <v>0</v>
      </c>
      <c r="G35" s="22">
        <f t="shared" si="14"/>
        <v>0</v>
      </c>
      <c r="I35" s="1">
        <f t="shared" si="15"/>
        <v>1450</v>
      </c>
      <c r="J35" s="16">
        <f>0.0172*(I35/1.2) + C64</f>
        <v>20.783333333333335</v>
      </c>
      <c r="K35" s="1">
        <f t="shared" si="10"/>
        <v>1450</v>
      </c>
      <c r="L35" s="16">
        <f>0.0172*(K35/1.7) + C64</f>
        <v>14.670588235294119</v>
      </c>
      <c r="M35" s="17">
        <f t="shared" si="0"/>
        <v>17.11</v>
      </c>
      <c r="N35" s="18">
        <f t="shared" si="1"/>
        <v>20.783333333333335</v>
      </c>
      <c r="O35" s="17">
        <f t="shared" si="2"/>
        <v>12.8325</v>
      </c>
      <c r="P35" s="18">
        <f t="shared" si="3"/>
        <v>14.670588235294119</v>
      </c>
      <c r="Q35" s="17">
        <f>E66/12</f>
        <v>0</v>
      </c>
      <c r="R35" s="17" t="e">
        <f>D68/E66</f>
        <v>#DIV/0!</v>
      </c>
      <c r="S35" s="17" t="e">
        <f t="shared" si="4"/>
        <v>#DIV/0!</v>
      </c>
      <c r="T35" s="3" t="e">
        <f t="shared" si="11"/>
        <v>#DIV/0!</v>
      </c>
      <c r="U35" s="17" t="e">
        <f t="shared" si="6"/>
        <v>#DIV/0!</v>
      </c>
      <c r="V35" s="3" t="e">
        <f t="shared" si="12"/>
        <v>#DIV/0!</v>
      </c>
      <c r="W35" s="17" t="e">
        <f t="shared" si="8"/>
        <v>#DIV/0!</v>
      </c>
    </row>
    <row r="36" spans="1:23" ht="12.75" x14ac:dyDescent="0.2">
      <c r="A36" s="13" t="s">
        <v>101</v>
      </c>
      <c r="B36" s="14"/>
      <c r="C36" s="2"/>
      <c r="D36" s="2"/>
      <c r="E36" s="49"/>
      <c r="F36" s="2"/>
      <c r="G36" s="15"/>
      <c r="I36" s="1">
        <f t="shared" si="15"/>
        <v>1500</v>
      </c>
      <c r="J36" s="16">
        <f>0.0172*(I36/1.2) + C64</f>
        <v>21.5</v>
      </c>
      <c r="K36" s="1">
        <f t="shared" si="15"/>
        <v>1500</v>
      </c>
      <c r="L36" s="16">
        <f>0.0172*(K36/1.7) + C64</f>
        <v>15.176470588235295</v>
      </c>
      <c r="M36" s="17">
        <f t="shared" si="0"/>
        <v>17.7</v>
      </c>
      <c r="N36" s="18">
        <f t="shared" si="1"/>
        <v>21.5</v>
      </c>
      <c r="O36" s="17">
        <f t="shared" si="2"/>
        <v>13.275</v>
      </c>
      <c r="P36" s="18">
        <f t="shared" si="3"/>
        <v>15.176470588235295</v>
      </c>
      <c r="Q36" s="17">
        <f>E66/12</f>
        <v>0</v>
      </c>
      <c r="R36" s="17" t="e">
        <f>D68/E66</f>
        <v>#DIV/0!</v>
      </c>
      <c r="S36" s="17" t="e">
        <f t="shared" si="4"/>
        <v>#DIV/0!</v>
      </c>
      <c r="T36" s="3" t="e">
        <f t="shared" si="11"/>
        <v>#DIV/0!</v>
      </c>
      <c r="U36" s="17" t="e">
        <f t="shared" si="6"/>
        <v>#DIV/0!</v>
      </c>
      <c r="V36" s="3" t="e">
        <f t="shared" si="12"/>
        <v>#DIV/0!</v>
      </c>
      <c r="W36" s="17" t="e">
        <f t="shared" si="8"/>
        <v>#DIV/0!</v>
      </c>
    </row>
    <row r="37" spans="1:23" ht="12.75" x14ac:dyDescent="0.2">
      <c r="A37" s="19" t="s">
        <v>53</v>
      </c>
      <c r="B37" s="20" t="s">
        <v>54</v>
      </c>
      <c r="C37" s="21">
        <v>0.45</v>
      </c>
      <c r="D37" s="21"/>
      <c r="E37" s="48"/>
      <c r="F37" s="22">
        <f>E37*D37</f>
        <v>0</v>
      </c>
      <c r="G37" s="22">
        <f>E37*C37</f>
        <v>0</v>
      </c>
      <c r="I37" s="1">
        <f t="shared" si="15"/>
        <v>1550</v>
      </c>
      <c r="J37" s="16">
        <f>0.0172*(I37/1.2) + C64</f>
        <v>22.216666666666669</v>
      </c>
      <c r="K37" s="1">
        <f t="shared" si="15"/>
        <v>1550</v>
      </c>
      <c r="L37" s="16">
        <f>0.0172*(K37/1.7) + C64</f>
        <v>15.68235294117647</v>
      </c>
      <c r="M37" s="17">
        <f t="shared" si="0"/>
        <v>18.29</v>
      </c>
      <c r="N37" s="18">
        <f t="shared" si="1"/>
        <v>22.216666666666669</v>
      </c>
      <c r="O37" s="17">
        <f t="shared" si="2"/>
        <v>13.717500000000001</v>
      </c>
      <c r="P37" s="18">
        <f t="shared" si="3"/>
        <v>15.68235294117647</v>
      </c>
      <c r="Q37" s="17">
        <f>E66/12</f>
        <v>0</v>
      </c>
      <c r="R37" s="17" t="e">
        <f>D68/E66</f>
        <v>#DIV/0!</v>
      </c>
      <c r="S37" s="17" t="e">
        <f t="shared" si="4"/>
        <v>#DIV/0!</v>
      </c>
      <c r="T37" s="3" t="e">
        <f t="shared" si="11"/>
        <v>#DIV/0!</v>
      </c>
      <c r="U37" s="17" t="e">
        <f t="shared" si="6"/>
        <v>#DIV/0!</v>
      </c>
      <c r="V37" s="3" t="e">
        <f t="shared" si="12"/>
        <v>#DIV/0!</v>
      </c>
      <c r="W37" s="17" t="e">
        <f t="shared" si="8"/>
        <v>#DIV/0!</v>
      </c>
    </row>
    <row r="38" spans="1:23" ht="12.75" x14ac:dyDescent="0.2">
      <c r="A38" s="19" t="s">
        <v>55</v>
      </c>
      <c r="B38" s="20" t="s">
        <v>56</v>
      </c>
      <c r="C38" s="21">
        <v>0.65</v>
      </c>
      <c r="D38" s="21"/>
      <c r="E38" s="48"/>
      <c r="F38" s="22">
        <f>E38*D38</f>
        <v>0</v>
      </c>
      <c r="G38" s="22">
        <f>E38*C38</f>
        <v>0</v>
      </c>
      <c r="I38" s="1">
        <f t="shared" si="15"/>
        <v>1600</v>
      </c>
      <c r="J38" s="16">
        <f>0.0172*(I38/1.2) + C64</f>
        <v>22.933333333333337</v>
      </c>
      <c r="K38" s="1">
        <f t="shared" si="15"/>
        <v>1600</v>
      </c>
      <c r="L38" s="16">
        <f>0.0172*(K38/1.7) +C64</f>
        <v>16.18823529411765</v>
      </c>
      <c r="M38" s="17">
        <f t="shared" si="0"/>
        <v>18.880000000000003</v>
      </c>
      <c r="N38" s="18">
        <f t="shared" si="1"/>
        <v>22.933333333333337</v>
      </c>
      <c r="O38" s="17">
        <f t="shared" si="2"/>
        <v>14.16</v>
      </c>
      <c r="P38" s="18">
        <f t="shared" si="3"/>
        <v>16.18823529411765</v>
      </c>
      <c r="Q38" s="17">
        <f>E66/12</f>
        <v>0</v>
      </c>
      <c r="R38" s="17" t="e">
        <f>D68/E66</f>
        <v>#DIV/0!</v>
      </c>
      <c r="S38" s="17" t="e">
        <f t="shared" si="4"/>
        <v>#DIV/0!</v>
      </c>
      <c r="T38" s="3" t="e">
        <f t="shared" si="11"/>
        <v>#DIV/0!</v>
      </c>
      <c r="U38" s="17" t="e">
        <f t="shared" si="6"/>
        <v>#DIV/0!</v>
      </c>
      <c r="V38" s="3" t="e">
        <f t="shared" si="12"/>
        <v>#DIV/0!</v>
      </c>
      <c r="W38" s="17" t="e">
        <f t="shared" si="8"/>
        <v>#DIV/0!</v>
      </c>
    </row>
    <row r="39" spans="1:23" ht="12.75" x14ac:dyDescent="0.2">
      <c r="A39" s="13" t="s">
        <v>113</v>
      </c>
      <c r="B39" s="14"/>
      <c r="C39" s="2"/>
      <c r="D39" s="2"/>
      <c r="E39" s="49"/>
      <c r="F39" s="2"/>
      <c r="G39" s="15"/>
      <c r="I39" s="1">
        <f t="shared" si="15"/>
        <v>1650</v>
      </c>
      <c r="J39" s="16">
        <f>0.0172*(I39/1.2) + C64</f>
        <v>23.65</v>
      </c>
      <c r="K39" s="1">
        <f t="shared" si="15"/>
        <v>1650</v>
      </c>
      <c r="L39" s="16">
        <f>0.0172*(K39/1.7) + C64</f>
        <v>16.694117647058825</v>
      </c>
      <c r="M39" s="17">
        <f t="shared" si="0"/>
        <v>19.47</v>
      </c>
      <c r="N39" s="18">
        <f t="shared" si="1"/>
        <v>23.65</v>
      </c>
      <c r="O39" s="17">
        <f t="shared" si="2"/>
        <v>14.602500000000001</v>
      </c>
      <c r="P39" s="18">
        <f t="shared" si="3"/>
        <v>16.694117647058825</v>
      </c>
      <c r="Q39" s="17">
        <f>E66/12</f>
        <v>0</v>
      </c>
      <c r="R39" s="17" t="e">
        <f>D68/E66</f>
        <v>#DIV/0!</v>
      </c>
      <c r="S39" s="17" t="e">
        <f t="shared" si="4"/>
        <v>#DIV/0!</v>
      </c>
      <c r="T39" s="3" t="e">
        <f t="shared" si="11"/>
        <v>#DIV/0!</v>
      </c>
      <c r="U39" s="17" t="e">
        <f t="shared" si="6"/>
        <v>#DIV/0!</v>
      </c>
      <c r="V39" s="3" t="e">
        <f t="shared" si="12"/>
        <v>#DIV/0!</v>
      </c>
      <c r="W39" s="17" t="e">
        <f t="shared" si="8"/>
        <v>#DIV/0!</v>
      </c>
    </row>
    <row r="40" spans="1:23" ht="13.5" customHeight="1" x14ac:dyDescent="0.2">
      <c r="A40" s="19" t="s">
        <v>57</v>
      </c>
      <c r="B40" s="20" t="s">
        <v>58</v>
      </c>
      <c r="C40" s="21">
        <v>0.5</v>
      </c>
      <c r="D40" s="21">
        <v>7.5</v>
      </c>
      <c r="E40" s="48"/>
      <c r="F40" s="22">
        <f>E40*D40</f>
        <v>0</v>
      </c>
      <c r="G40" s="22">
        <f>E40*C40</f>
        <v>0</v>
      </c>
      <c r="I40" s="1">
        <f t="shared" si="15"/>
        <v>1700</v>
      </c>
      <c r="J40" s="16">
        <f>0.0172*(I40/1.2) + C64</f>
        <v>24.366666666666667</v>
      </c>
      <c r="K40" s="1">
        <f t="shared" si="15"/>
        <v>1700</v>
      </c>
      <c r="L40" s="16">
        <f>0.0172*(K40/1.7) + C64</f>
        <v>17.2</v>
      </c>
      <c r="M40" s="17">
        <f t="shared" si="0"/>
        <v>20.059999999999999</v>
      </c>
      <c r="N40" s="18">
        <f t="shared" si="1"/>
        <v>24.366666666666667</v>
      </c>
      <c r="O40" s="17">
        <f t="shared" si="2"/>
        <v>15.045</v>
      </c>
      <c r="P40" s="18">
        <f t="shared" si="3"/>
        <v>17.2</v>
      </c>
      <c r="Q40" s="17">
        <f>E66/12</f>
        <v>0</v>
      </c>
      <c r="R40" s="17" t="e">
        <f>D68/E66</f>
        <v>#DIV/0!</v>
      </c>
      <c r="S40" s="17" t="e">
        <f t="shared" si="4"/>
        <v>#DIV/0!</v>
      </c>
      <c r="T40" s="3" t="e">
        <f t="shared" si="11"/>
        <v>#DIV/0!</v>
      </c>
      <c r="U40" s="17" t="e">
        <f t="shared" si="6"/>
        <v>#DIV/0!</v>
      </c>
      <c r="V40" s="3" t="e">
        <f t="shared" si="12"/>
        <v>#DIV/0!</v>
      </c>
      <c r="W40" s="17" t="e">
        <f t="shared" si="8"/>
        <v>#DIV/0!</v>
      </c>
    </row>
    <row r="41" spans="1:23" ht="12.75" x14ac:dyDescent="0.2">
      <c r="A41" s="19" t="s">
        <v>59</v>
      </c>
      <c r="B41" s="20" t="s">
        <v>60</v>
      </c>
      <c r="C41" s="21">
        <v>0.5</v>
      </c>
      <c r="D41" s="21">
        <v>1.4</v>
      </c>
      <c r="E41" s="48"/>
      <c r="F41" s="22">
        <f t="shared" ref="F41:F58" si="16">E41*D41</f>
        <v>0</v>
      </c>
      <c r="G41" s="22">
        <f>E41*C41</f>
        <v>0</v>
      </c>
      <c r="I41" s="1">
        <f t="shared" si="15"/>
        <v>1750</v>
      </c>
      <c r="J41" s="16">
        <f>0.0172*(I41/1.2) + C64</f>
        <v>25.083333333333336</v>
      </c>
      <c r="K41" s="1">
        <f t="shared" si="15"/>
        <v>1750</v>
      </c>
      <c r="L41" s="16">
        <f>0.0172*(K41/1.7) + C64</f>
        <v>17.705882352941178</v>
      </c>
      <c r="M41" s="17">
        <f t="shared" si="0"/>
        <v>20.650000000000002</v>
      </c>
      <c r="N41" s="18">
        <f t="shared" si="1"/>
        <v>25.083333333333336</v>
      </c>
      <c r="O41" s="17">
        <f t="shared" si="2"/>
        <v>15.487500000000001</v>
      </c>
      <c r="P41" s="18">
        <f t="shared" si="3"/>
        <v>17.705882352941178</v>
      </c>
      <c r="Q41" s="17">
        <f>E66/12</f>
        <v>0</v>
      </c>
      <c r="R41" s="17" t="e">
        <f>D68/E66</f>
        <v>#DIV/0!</v>
      </c>
      <c r="S41" s="17" t="e">
        <f t="shared" si="4"/>
        <v>#DIV/0!</v>
      </c>
      <c r="T41" s="3" t="e">
        <f t="shared" si="11"/>
        <v>#DIV/0!</v>
      </c>
      <c r="U41" s="17" t="e">
        <f t="shared" si="6"/>
        <v>#DIV/0!</v>
      </c>
      <c r="V41" s="3" t="e">
        <f t="shared" si="12"/>
        <v>#DIV/0!</v>
      </c>
      <c r="W41" s="17" t="e">
        <f t="shared" si="8"/>
        <v>#DIV/0!</v>
      </c>
    </row>
    <row r="42" spans="1:23" ht="12.75" x14ac:dyDescent="0.2">
      <c r="A42" s="19" t="s">
        <v>61</v>
      </c>
      <c r="B42" s="20" t="s">
        <v>62</v>
      </c>
      <c r="C42" s="21">
        <v>0.5</v>
      </c>
      <c r="D42" s="21">
        <v>8.9</v>
      </c>
      <c r="E42" s="48"/>
      <c r="F42" s="22">
        <f t="shared" si="16"/>
        <v>0</v>
      </c>
      <c r="G42" s="22">
        <f t="shared" ref="G42:G48" si="17">E42*C42</f>
        <v>0</v>
      </c>
      <c r="I42" s="1">
        <f>I41+50</f>
        <v>1800</v>
      </c>
      <c r="J42" s="16">
        <f>0.0172*(I42/1.2) + C64</f>
        <v>25.8</v>
      </c>
      <c r="K42" s="1">
        <f>K41+50</f>
        <v>1800</v>
      </c>
      <c r="L42" s="16">
        <f>0.0172*(K42/1.7) + C64</f>
        <v>18.211764705882352</v>
      </c>
      <c r="M42" s="17">
        <f t="shared" si="0"/>
        <v>21.240000000000002</v>
      </c>
      <c r="N42" s="18">
        <f t="shared" si="1"/>
        <v>25.8</v>
      </c>
      <c r="O42" s="17">
        <f t="shared" si="2"/>
        <v>15.93</v>
      </c>
      <c r="P42" s="18">
        <f t="shared" si="3"/>
        <v>18.211764705882352</v>
      </c>
      <c r="Q42" s="17">
        <f>E66/12</f>
        <v>0</v>
      </c>
      <c r="R42" s="17" t="e">
        <f>D68/E66</f>
        <v>#DIV/0!</v>
      </c>
      <c r="S42" s="17" t="e">
        <f t="shared" si="4"/>
        <v>#DIV/0!</v>
      </c>
      <c r="T42" s="3" t="e">
        <f t="shared" si="11"/>
        <v>#DIV/0!</v>
      </c>
      <c r="U42" s="17" t="e">
        <f t="shared" si="6"/>
        <v>#DIV/0!</v>
      </c>
      <c r="V42" s="3" t="e">
        <f t="shared" si="12"/>
        <v>#DIV/0!</v>
      </c>
      <c r="W42" s="17" t="e">
        <f t="shared" si="8"/>
        <v>#DIV/0!</v>
      </c>
    </row>
    <row r="43" spans="1:23" ht="12.75" x14ac:dyDescent="0.2">
      <c r="A43" s="19" t="s">
        <v>63</v>
      </c>
      <c r="B43" s="20" t="s">
        <v>64</v>
      </c>
      <c r="C43" s="21">
        <v>0.65</v>
      </c>
      <c r="D43" s="21">
        <v>7.65</v>
      </c>
      <c r="E43" s="48"/>
      <c r="F43" s="22">
        <f t="shared" si="16"/>
        <v>0</v>
      </c>
      <c r="G43" s="22">
        <f t="shared" si="17"/>
        <v>0</v>
      </c>
    </row>
    <row r="44" spans="1:23" ht="12.75" x14ac:dyDescent="0.2">
      <c r="A44" s="19" t="s">
        <v>65</v>
      </c>
      <c r="B44" s="20" t="s">
        <v>66</v>
      </c>
      <c r="C44" s="21">
        <v>0.65</v>
      </c>
      <c r="D44" s="21">
        <v>1.55</v>
      </c>
      <c r="E44" s="48"/>
      <c r="F44" s="22">
        <f t="shared" si="16"/>
        <v>0</v>
      </c>
      <c r="G44" s="22">
        <f t="shared" si="17"/>
        <v>0</v>
      </c>
    </row>
    <row r="45" spans="1:23" ht="12.75" x14ac:dyDescent="0.2">
      <c r="A45" s="19" t="s">
        <v>67</v>
      </c>
      <c r="B45" s="20" t="s">
        <v>89</v>
      </c>
      <c r="C45" s="21">
        <v>0.65</v>
      </c>
      <c r="D45" s="21">
        <v>9.0500000000000007</v>
      </c>
      <c r="E45" s="48"/>
      <c r="F45" s="22">
        <f t="shared" si="16"/>
        <v>0</v>
      </c>
      <c r="G45" s="22">
        <f t="shared" si="17"/>
        <v>0</v>
      </c>
    </row>
    <row r="46" spans="1:23" ht="12.75" x14ac:dyDescent="0.2">
      <c r="A46" s="19" t="s">
        <v>68</v>
      </c>
      <c r="B46" s="20" t="s">
        <v>69</v>
      </c>
      <c r="C46" s="21">
        <v>0.5</v>
      </c>
      <c r="D46" s="21">
        <v>7</v>
      </c>
      <c r="E46" s="48"/>
      <c r="F46" s="22">
        <f t="shared" si="16"/>
        <v>0</v>
      </c>
      <c r="G46" s="22">
        <f t="shared" si="17"/>
        <v>0</v>
      </c>
    </row>
    <row r="47" spans="1:23" ht="12.75" x14ac:dyDescent="0.2">
      <c r="A47" s="19" t="s">
        <v>70</v>
      </c>
      <c r="B47" s="20" t="s">
        <v>71</v>
      </c>
      <c r="C47" s="21">
        <v>0.5</v>
      </c>
      <c r="D47" s="21">
        <v>2.5</v>
      </c>
      <c r="E47" s="48"/>
      <c r="F47" s="22">
        <f t="shared" si="16"/>
        <v>0</v>
      </c>
      <c r="G47" s="22">
        <f t="shared" si="17"/>
        <v>0</v>
      </c>
    </row>
    <row r="48" spans="1:23" ht="12.75" x14ac:dyDescent="0.2">
      <c r="A48" s="19" t="s">
        <v>72</v>
      </c>
      <c r="B48" s="20" t="s">
        <v>73</v>
      </c>
      <c r="C48" s="21">
        <v>0.5</v>
      </c>
      <c r="D48" s="21">
        <v>8</v>
      </c>
      <c r="E48" s="48"/>
      <c r="F48" s="22">
        <f t="shared" si="16"/>
        <v>0</v>
      </c>
      <c r="G48" s="22">
        <f t="shared" si="17"/>
        <v>0</v>
      </c>
    </row>
    <row r="49" spans="1:16" ht="12.75" x14ac:dyDescent="0.2">
      <c r="A49" s="13" t="s">
        <v>100</v>
      </c>
      <c r="B49" s="14"/>
      <c r="C49" s="2"/>
      <c r="D49" s="2"/>
      <c r="E49" s="49"/>
      <c r="F49" s="2"/>
      <c r="G49" s="15"/>
    </row>
    <row r="50" spans="1:16" ht="12.75" x14ac:dyDescent="0.2">
      <c r="A50" s="19" t="s">
        <v>74</v>
      </c>
      <c r="B50" s="20" t="s">
        <v>75</v>
      </c>
      <c r="C50" s="21">
        <v>0.5</v>
      </c>
      <c r="D50" s="21">
        <v>0.5</v>
      </c>
      <c r="E50" s="48"/>
      <c r="F50" s="22">
        <f t="shared" si="16"/>
        <v>0</v>
      </c>
      <c r="G50" s="22">
        <f>E50*C50</f>
        <v>0</v>
      </c>
    </row>
    <row r="51" spans="1:16" ht="14.25" customHeight="1" x14ac:dyDescent="0.2">
      <c r="A51" s="19" t="s">
        <v>76</v>
      </c>
      <c r="B51" s="20" t="s">
        <v>77</v>
      </c>
      <c r="C51" s="21">
        <v>0.7</v>
      </c>
      <c r="D51" s="21">
        <v>7.5</v>
      </c>
      <c r="E51" s="48"/>
      <c r="F51" s="22">
        <f t="shared" si="16"/>
        <v>0</v>
      </c>
      <c r="G51" s="22">
        <f t="shared" ref="G51:G58" si="18">E51*C51</f>
        <v>0</v>
      </c>
    </row>
    <row r="52" spans="1:16" ht="12.75" x14ac:dyDescent="0.2">
      <c r="A52" s="19" t="s">
        <v>78</v>
      </c>
      <c r="B52" s="20" t="s">
        <v>79</v>
      </c>
      <c r="C52" s="21">
        <v>0.7</v>
      </c>
      <c r="D52" s="21">
        <v>8.9</v>
      </c>
      <c r="E52" s="48"/>
      <c r="F52" s="22">
        <f t="shared" si="16"/>
        <v>0</v>
      </c>
      <c r="G52" s="22">
        <f t="shared" si="18"/>
        <v>0</v>
      </c>
    </row>
    <row r="53" spans="1:16" ht="12.75" x14ac:dyDescent="0.2">
      <c r="A53" s="19" t="s">
        <v>80</v>
      </c>
      <c r="B53" s="20" t="s">
        <v>81</v>
      </c>
      <c r="C53" s="21">
        <v>0.7</v>
      </c>
      <c r="D53" s="21">
        <v>7.5</v>
      </c>
      <c r="E53" s="48"/>
      <c r="F53" s="22">
        <f t="shared" si="16"/>
        <v>0</v>
      </c>
      <c r="G53" s="22">
        <f t="shared" si="18"/>
        <v>0</v>
      </c>
    </row>
    <row r="54" spans="1:16" ht="12.75" x14ac:dyDescent="0.2">
      <c r="A54" s="19" t="s">
        <v>82</v>
      </c>
      <c r="B54" s="20" t="s">
        <v>83</v>
      </c>
      <c r="C54" s="21">
        <v>0.7</v>
      </c>
      <c r="D54" s="21">
        <v>8.9</v>
      </c>
      <c r="E54" s="48"/>
      <c r="F54" s="22">
        <f t="shared" si="16"/>
        <v>0</v>
      </c>
      <c r="G54" s="22">
        <f t="shared" si="18"/>
        <v>0</v>
      </c>
    </row>
    <row r="55" spans="1:16" ht="12.75" x14ac:dyDescent="0.2">
      <c r="A55" s="13" t="s">
        <v>115</v>
      </c>
      <c r="B55" s="14"/>
      <c r="C55" s="2"/>
      <c r="D55" s="2"/>
      <c r="E55" s="49"/>
      <c r="F55" s="2"/>
      <c r="G55" s="15"/>
    </row>
    <row r="56" spans="1:16" ht="12.75" x14ac:dyDescent="0.2">
      <c r="A56" s="19" t="s">
        <v>84</v>
      </c>
      <c r="B56" s="20" t="s">
        <v>90</v>
      </c>
      <c r="C56" s="21">
        <v>0.8</v>
      </c>
      <c r="D56" s="21">
        <v>7</v>
      </c>
      <c r="E56" s="48"/>
      <c r="F56" s="22">
        <f t="shared" si="16"/>
        <v>0</v>
      </c>
      <c r="G56" s="22">
        <f t="shared" si="18"/>
        <v>0</v>
      </c>
      <c r="L56" s="26"/>
      <c r="N56" s="26"/>
      <c r="P56" s="26"/>
    </row>
    <row r="57" spans="1:16" ht="12.75" x14ac:dyDescent="0.2">
      <c r="A57" s="13" t="s">
        <v>99</v>
      </c>
      <c r="B57" s="14"/>
      <c r="C57" s="2"/>
      <c r="D57" s="2"/>
      <c r="E57" s="49"/>
      <c r="F57" s="2"/>
      <c r="G57" s="15"/>
    </row>
    <row r="58" spans="1:16" ht="12.75" x14ac:dyDescent="0.2">
      <c r="A58" s="23" t="s">
        <v>130</v>
      </c>
      <c r="B58" s="27" t="s">
        <v>131</v>
      </c>
      <c r="C58" s="21">
        <v>24</v>
      </c>
      <c r="D58" s="21">
        <v>24</v>
      </c>
      <c r="E58" s="48"/>
      <c r="F58" s="22">
        <f t="shared" si="16"/>
        <v>0</v>
      </c>
      <c r="G58" s="22">
        <f t="shared" si="18"/>
        <v>0</v>
      </c>
    </row>
    <row r="59" spans="1:16" ht="12.75" x14ac:dyDescent="0.2"/>
    <row r="60" spans="1:16" ht="24.75" customHeight="1" x14ac:dyDescent="0.2">
      <c r="A60" s="28"/>
      <c r="B60" s="29"/>
    </row>
    <row r="61" spans="1:16" ht="12.75" x14ac:dyDescent="0.2">
      <c r="A61" s="28"/>
      <c r="B61" s="30" t="s">
        <v>114</v>
      </c>
      <c r="C61" s="31">
        <f>SUM(E16:E58)</f>
        <v>0</v>
      </c>
      <c r="D61" s="59" t="str">
        <f>IF((M62+M63)=2,"LOOP GOOD","LOOP FAIL")</f>
        <v>LOOP GOOD</v>
      </c>
      <c r="E61" s="60"/>
    </row>
    <row r="62" spans="1:16" ht="12.75" x14ac:dyDescent="0.2">
      <c r="A62" s="28"/>
      <c r="B62" s="30" t="s">
        <v>133</v>
      </c>
      <c r="C62" s="55">
        <f>SUM(G16:G58)</f>
        <v>0</v>
      </c>
      <c r="D62" s="59"/>
      <c r="E62" s="60"/>
      <c r="M62" s="3">
        <f>+IF(C62&lt;150.01,1,10)</f>
        <v>1</v>
      </c>
    </row>
    <row r="63" spans="1:16" ht="12.75" x14ac:dyDescent="0.2">
      <c r="A63" s="28"/>
      <c r="B63" s="32" t="s">
        <v>132</v>
      </c>
      <c r="C63" s="55">
        <f>F66</f>
        <v>0</v>
      </c>
      <c r="D63" s="59"/>
      <c r="E63" s="60"/>
      <c r="M63" s="3">
        <f>+IF(C63&lt;901.01,1,10)</f>
        <v>1</v>
      </c>
    </row>
    <row r="64" spans="1:16" ht="12.75" x14ac:dyDescent="0.2">
      <c r="A64" s="28"/>
      <c r="B64" s="32" t="s">
        <v>92</v>
      </c>
      <c r="C64" s="31">
        <f>C61*0.02</f>
        <v>0</v>
      </c>
      <c r="D64" s="59"/>
      <c r="E64" s="60"/>
    </row>
    <row r="65" spans="1:7" ht="24.75" hidden="1" customHeight="1" x14ac:dyDescent="0.2">
      <c r="A65" s="28"/>
      <c r="B65" s="29"/>
    </row>
    <row r="66" spans="1:7" ht="12.75" hidden="1" x14ac:dyDescent="0.2">
      <c r="B66" s="33" t="s">
        <v>85</v>
      </c>
      <c r="C66" s="34">
        <f>SUM(E16:E58)</f>
        <v>0</v>
      </c>
      <c r="D66" s="34"/>
      <c r="E66" s="53">
        <f>SUM(E16:E58)</f>
        <v>0</v>
      </c>
      <c r="F66" s="17">
        <f>SUM(F16:F58)</f>
        <v>0</v>
      </c>
      <c r="G66" s="17"/>
    </row>
    <row r="67" spans="1:7" ht="12.75" hidden="1" x14ac:dyDescent="0.2">
      <c r="B67" s="33" t="s">
        <v>86</v>
      </c>
      <c r="C67" s="17"/>
      <c r="D67" s="17"/>
      <c r="E67" s="54"/>
      <c r="F67" s="17"/>
      <c r="G67" s="17"/>
    </row>
    <row r="68" spans="1:7" ht="12.75" hidden="1" x14ac:dyDescent="0.2">
      <c r="B68" s="34" t="s">
        <v>87</v>
      </c>
      <c r="C68" s="17">
        <f>F66/1000</f>
        <v>0</v>
      </c>
      <c r="D68" s="34">
        <f>F66/1000</f>
        <v>0</v>
      </c>
      <c r="E68" s="54"/>
      <c r="F68" s="17"/>
      <c r="G68" s="17"/>
    </row>
    <row r="69" spans="1:7" ht="12.75" hidden="1" x14ac:dyDescent="0.2">
      <c r="B69" s="17"/>
      <c r="C69" s="17"/>
      <c r="D69" s="17"/>
      <c r="E69" s="54"/>
      <c r="F69" s="17"/>
      <c r="G69" s="17"/>
    </row>
    <row r="70" spans="1:7" ht="12.75" hidden="1" x14ac:dyDescent="0.2">
      <c r="B70" s="34" t="s">
        <v>88</v>
      </c>
      <c r="C70" s="17">
        <v>0.04</v>
      </c>
      <c r="D70" s="17"/>
      <c r="E70" s="54"/>
      <c r="F70" s="17"/>
      <c r="G70" s="17"/>
    </row>
    <row r="71" spans="1:7" ht="24.75" hidden="1" customHeight="1" x14ac:dyDescent="0.2"/>
  </sheetData>
  <sheetProtection algorithmName="SHA-512" hashValue="EMBSAKMbbjp5ZIYBbANLZr0oGANgLk1YDRqLzRJi1bXlpFLOxeRDxaPKTLBJaOf8mzE+1jruxZA+b9kIRsyUCA==" saltValue="DYkCnD6FiV8rC66b9nBjVg==" spinCount="100000" sheet="1" objects="1" scenarios="1" selectLockedCells="1"/>
  <mergeCells count="2">
    <mergeCell ref="I7:L7"/>
    <mergeCell ref="D61:E64"/>
  </mergeCells>
  <conditionalFormatting sqref="C62">
    <cfRule type="cellIs" dxfId="23" priority="3" operator="greaterThan">
      <formula>150</formula>
    </cfRule>
    <cfRule type="cellIs" dxfId="22" priority="4" operator="lessThan">
      <formula>151</formula>
    </cfRule>
  </conditionalFormatting>
  <conditionalFormatting sqref="C63">
    <cfRule type="cellIs" dxfId="21" priority="5" operator="greaterThan">
      <formula>901</formula>
    </cfRule>
    <cfRule type="cellIs" dxfId="20" priority="6" operator="lessThan">
      <formula>900</formula>
    </cfRule>
  </conditionalFormatting>
  <conditionalFormatting sqref="D61">
    <cfRule type="cellIs" dxfId="19" priority="7" operator="equal">
      <formula>"LOOP GOOD"</formula>
    </cfRule>
    <cfRule type="cellIs" dxfId="18" priority="8" operator="equal">
      <formula>"LOOP FAIL"</formula>
    </cfRule>
  </conditionalFormatting>
  <conditionalFormatting sqref="I9">
    <cfRule type="expression" dxfId="17" priority="13">
      <formula>U9 &lt;= 0.28</formula>
    </cfRule>
  </conditionalFormatting>
  <conditionalFormatting sqref="I9:I42">
    <cfRule type="expression" dxfId="16" priority="11">
      <formula>J9&gt;20</formula>
    </cfRule>
  </conditionalFormatting>
  <conditionalFormatting sqref="I10:I42">
    <cfRule type="expression" dxfId="15" priority="12">
      <formula>U10 &lt;= 1.06</formula>
    </cfRule>
  </conditionalFormatting>
  <conditionalFormatting sqref="K9">
    <cfRule type="expression" dxfId="14" priority="2">
      <formula>W9 &lt;= 0.28</formula>
    </cfRule>
  </conditionalFormatting>
  <conditionalFormatting sqref="K9:K42">
    <cfRule type="expression" dxfId="13" priority="1">
      <formula>L9&gt;20</formula>
    </cfRule>
  </conditionalFormatting>
  <conditionalFormatting sqref="K10:K42">
    <cfRule type="expression" dxfId="12" priority="10">
      <formula>W10 &lt;= 1.06</formula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71"/>
  <sheetViews>
    <sheetView showGridLines="0" zoomScale="70" zoomScaleNormal="70" workbookViewId="0">
      <pane ySplit="8" topLeftCell="A9" activePane="bottomLeft" state="frozen"/>
      <selection pane="bottomLeft" activeCell="E10" sqref="E10"/>
    </sheetView>
  </sheetViews>
  <sheetFormatPr defaultColWidth="37.140625" defaultRowHeight="24.75" customHeight="1" x14ac:dyDescent="0.2"/>
  <cols>
    <col min="1" max="1" width="45.85546875" style="3" customWidth="1"/>
    <col min="2" max="2" width="62.28515625" style="3" customWidth="1"/>
    <col min="3" max="3" width="12.42578125" style="3" customWidth="1"/>
    <col min="4" max="4" width="14.28515625" style="3" customWidth="1"/>
    <col min="5" max="5" width="12.7109375" style="51" bestFit="1" customWidth="1"/>
    <col min="6" max="6" width="12.85546875" style="3" bestFit="1" customWidth="1"/>
    <col min="7" max="7" width="13.140625" style="3" customWidth="1"/>
    <col min="8" max="8" width="10.5703125" style="3" customWidth="1"/>
    <col min="9" max="9" width="18.28515625" style="3" customWidth="1"/>
    <col min="10" max="10" width="16.85546875" style="3" customWidth="1"/>
    <col min="11" max="11" width="16.28515625" style="3" customWidth="1"/>
    <col min="12" max="12" width="15.140625" style="3" customWidth="1"/>
    <col min="13" max="13" width="13.85546875" style="3" hidden="1" customWidth="1"/>
    <col min="14" max="14" width="10.140625" style="3" hidden="1" customWidth="1"/>
    <col min="15" max="15" width="10" style="3" hidden="1" customWidth="1"/>
    <col min="16" max="17" width="10.42578125" style="3" hidden="1" customWidth="1"/>
    <col min="18" max="18" width="9.85546875" style="3" hidden="1" customWidth="1"/>
    <col min="19" max="19" width="10.28515625" style="3" hidden="1" customWidth="1"/>
    <col min="20" max="23" width="13.85546875" style="3" hidden="1" customWidth="1"/>
    <col min="24" max="16384" width="37.140625" style="3"/>
  </cols>
  <sheetData>
    <row r="2" spans="1:23" ht="24.75" customHeight="1" x14ac:dyDescent="0.5">
      <c r="A2" s="47"/>
      <c r="B2" s="47"/>
      <c r="C2" s="47"/>
      <c r="D2" s="47"/>
      <c r="E2" s="50"/>
      <c r="F2" s="47"/>
      <c r="G2" s="47"/>
      <c r="H2" s="47"/>
      <c r="I2" s="47"/>
      <c r="J2" s="47"/>
      <c r="K2" s="47"/>
      <c r="L2" s="47"/>
    </row>
    <row r="4" spans="1:23" ht="24.75" customHeight="1" x14ac:dyDescent="0.35">
      <c r="A4" s="4" t="s">
        <v>93</v>
      </c>
      <c r="B4" s="43"/>
    </row>
    <row r="5" spans="1:23" ht="23.25" x14ac:dyDescent="0.35">
      <c r="A5" s="4" t="s">
        <v>94</v>
      </c>
      <c r="B5" s="44"/>
    </row>
    <row r="6" spans="1:23" ht="24" thickBot="1" x14ac:dyDescent="0.4">
      <c r="A6" s="5" t="s">
        <v>95</v>
      </c>
      <c r="B6" s="44"/>
    </row>
    <row r="7" spans="1:23" ht="41.45" customHeight="1" thickBot="1" x14ac:dyDescent="0.25">
      <c r="A7" s="5"/>
      <c r="B7" s="39"/>
      <c r="I7" s="56" t="s">
        <v>96</v>
      </c>
      <c r="J7" s="57"/>
      <c r="K7" s="57"/>
      <c r="L7" s="58"/>
    </row>
    <row r="8" spans="1:23" ht="48" customHeight="1" x14ac:dyDescent="0.2">
      <c r="A8" s="6" t="s">
        <v>0</v>
      </c>
      <c r="B8" s="6" t="s">
        <v>1</v>
      </c>
      <c r="C8" s="6" t="s">
        <v>2</v>
      </c>
      <c r="D8" s="7" t="s">
        <v>3</v>
      </c>
      <c r="E8" s="52" t="s">
        <v>4</v>
      </c>
      <c r="F8" s="8" t="s">
        <v>5</v>
      </c>
      <c r="G8" s="8" t="s">
        <v>6</v>
      </c>
      <c r="I8" s="35" t="s">
        <v>7</v>
      </c>
      <c r="J8" s="36" t="s">
        <v>91</v>
      </c>
      <c r="K8" s="9" t="s">
        <v>8</v>
      </c>
      <c r="L8" s="10" t="s">
        <v>91</v>
      </c>
      <c r="M8" s="11" t="s">
        <v>9</v>
      </c>
      <c r="N8" s="11" t="s">
        <v>10</v>
      </c>
      <c r="O8" s="11" t="s">
        <v>9</v>
      </c>
      <c r="P8" s="11" t="s">
        <v>11</v>
      </c>
      <c r="Q8" s="12" t="s">
        <v>12</v>
      </c>
      <c r="R8" s="12" t="s">
        <v>13</v>
      </c>
      <c r="S8" s="12" t="s">
        <v>14</v>
      </c>
      <c r="T8" s="12" t="s">
        <v>15</v>
      </c>
      <c r="U8" s="12" t="s">
        <v>16</v>
      </c>
      <c r="V8" s="12" t="s">
        <v>15</v>
      </c>
      <c r="W8" s="12" t="s">
        <v>16</v>
      </c>
    </row>
    <row r="9" spans="1:23" ht="12.75" x14ac:dyDescent="0.2">
      <c r="A9" s="13" t="s">
        <v>98</v>
      </c>
      <c r="B9" s="14"/>
      <c r="C9" s="2"/>
      <c r="D9" s="2"/>
      <c r="E9" s="49"/>
      <c r="F9" s="2"/>
      <c r="G9" s="15"/>
      <c r="I9" s="1">
        <f>+(IF(D61="LOOP FAIL","LOOP OVERLOAD",150))</f>
        <v>150</v>
      </c>
      <c r="J9" s="16">
        <f>0.0172*(I9/1.2) + C64</f>
        <v>2.15</v>
      </c>
      <c r="K9" s="1">
        <f>+(IF(D61="LOOP FAIL","LOOP OVERLOAD",150))</f>
        <v>150</v>
      </c>
      <c r="L9" s="16">
        <f>0.0172*(K9/1.7) + C64</f>
        <v>1.5176470588235293</v>
      </c>
      <c r="M9" s="17">
        <f t="shared" ref="M9:M42" si="0" xml:space="preserve"> 0.0177*(I9/1.5)</f>
        <v>1.77</v>
      </c>
      <c r="N9" s="18">
        <f t="shared" ref="N9:N42" si="1">J9</f>
        <v>2.15</v>
      </c>
      <c r="O9" s="17">
        <f t="shared" ref="O9:O42" si="2" xml:space="preserve"> 0.0177*(K9/2)</f>
        <v>1.3275000000000001</v>
      </c>
      <c r="P9" s="18">
        <f t="shared" ref="P9:P42" si="3">L9</f>
        <v>1.5176470588235293</v>
      </c>
      <c r="Q9" s="17">
        <f>E66/12</f>
        <v>0</v>
      </c>
      <c r="R9" s="17" t="e">
        <f>D68/E66</f>
        <v>#DIV/0!</v>
      </c>
      <c r="S9" s="17" t="e">
        <f t="shared" ref="S9:S42" si="4">R9*Q9</f>
        <v>#DIV/0!</v>
      </c>
      <c r="T9" s="17" t="e">
        <f t="shared" ref="T9:T14" si="5">S9*(N9/12)</f>
        <v>#DIV/0!</v>
      </c>
      <c r="U9" s="17" t="e">
        <f t="shared" ref="U9:U42" si="6">T9*12</f>
        <v>#DIV/0!</v>
      </c>
      <c r="V9" s="17" t="e">
        <f t="shared" ref="V9:V14" si="7">S9*(P9/12)</f>
        <v>#DIV/0!</v>
      </c>
      <c r="W9" s="17" t="e">
        <f t="shared" ref="W9:W42" si="8">V9*12</f>
        <v>#DIV/0!</v>
      </c>
    </row>
    <row r="10" spans="1:23" ht="12.75" x14ac:dyDescent="0.2">
      <c r="A10" s="19" t="s">
        <v>104</v>
      </c>
      <c r="B10" s="20" t="s">
        <v>105</v>
      </c>
      <c r="C10" s="21">
        <v>65</v>
      </c>
      <c r="D10" s="21">
        <v>65</v>
      </c>
      <c r="E10" s="48"/>
      <c r="F10" s="22">
        <v>0</v>
      </c>
      <c r="G10" s="22">
        <f>E10*C10</f>
        <v>0</v>
      </c>
      <c r="I10" s="1">
        <f t="shared" ref="I10:I25" si="9">I9+50</f>
        <v>200</v>
      </c>
      <c r="J10" s="16">
        <f>0.0172*(I10/1.2) + C64</f>
        <v>2.8666666666666671</v>
      </c>
      <c r="K10" s="1">
        <f t="shared" ref="K10:K35" si="10">K9+50</f>
        <v>200</v>
      </c>
      <c r="L10" s="16">
        <f>0.0172*(K10/1.7) + C64</f>
        <v>2.0235294117647062</v>
      </c>
      <c r="M10" s="17">
        <f t="shared" si="0"/>
        <v>2.3600000000000003</v>
      </c>
      <c r="N10" s="18">
        <f t="shared" si="1"/>
        <v>2.8666666666666671</v>
      </c>
      <c r="O10" s="17">
        <f t="shared" si="2"/>
        <v>1.77</v>
      </c>
      <c r="P10" s="18">
        <f t="shared" si="3"/>
        <v>2.0235294117647062</v>
      </c>
      <c r="Q10" s="17">
        <f>E66/12</f>
        <v>0</v>
      </c>
      <c r="R10" s="17" t="e">
        <f>D68/E66</f>
        <v>#DIV/0!</v>
      </c>
      <c r="S10" s="17" t="e">
        <f t="shared" si="4"/>
        <v>#DIV/0!</v>
      </c>
      <c r="T10" s="17" t="e">
        <f t="shared" si="5"/>
        <v>#DIV/0!</v>
      </c>
      <c r="U10" s="17" t="e">
        <f t="shared" si="6"/>
        <v>#DIV/0!</v>
      </c>
      <c r="V10" s="17" t="e">
        <f t="shared" si="7"/>
        <v>#DIV/0!</v>
      </c>
      <c r="W10" s="17" t="e">
        <f t="shared" si="8"/>
        <v>#DIV/0!</v>
      </c>
    </row>
    <row r="11" spans="1:23" ht="12.75" x14ac:dyDescent="0.2">
      <c r="A11" s="19" t="s">
        <v>23</v>
      </c>
      <c r="B11" s="20" t="s">
        <v>24</v>
      </c>
      <c r="C11" s="21">
        <v>65</v>
      </c>
      <c r="D11" s="21">
        <v>65</v>
      </c>
      <c r="E11" s="48"/>
      <c r="F11" s="22">
        <f>E11*D11</f>
        <v>0</v>
      </c>
      <c r="G11" s="22">
        <f>E11*C11</f>
        <v>0</v>
      </c>
      <c r="I11" s="1">
        <f t="shared" si="9"/>
        <v>250</v>
      </c>
      <c r="J11" s="16">
        <f>0.0172*(I11/1.2) + C64</f>
        <v>3.5833333333333335</v>
      </c>
      <c r="K11" s="1">
        <f t="shared" si="10"/>
        <v>250</v>
      </c>
      <c r="L11" s="16">
        <f>0.0172*(K11/1.7) + C64</f>
        <v>2.5294117647058822</v>
      </c>
      <c r="M11" s="17">
        <f t="shared" si="0"/>
        <v>2.9499999999999997</v>
      </c>
      <c r="N11" s="18">
        <f t="shared" si="1"/>
        <v>3.5833333333333335</v>
      </c>
      <c r="O11" s="17">
        <f t="shared" si="2"/>
        <v>2.2124999999999999</v>
      </c>
      <c r="P11" s="18">
        <f t="shared" si="3"/>
        <v>2.5294117647058822</v>
      </c>
      <c r="Q11" s="17">
        <f>E66/12</f>
        <v>0</v>
      </c>
      <c r="R11" s="17" t="e">
        <f>D68/E66</f>
        <v>#DIV/0!</v>
      </c>
      <c r="S11" s="17" t="e">
        <f t="shared" si="4"/>
        <v>#DIV/0!</v>
      </c>
      <c r="T11" s="17" t="e">
        <f t="shared" si="5"/>
        <v>#DIV/0!</v>
      </c>
      <c r="U11" s="17" t="e">
        <f t="shared" si="6"/>
        <v>#DIV/0!</v>
      </c>
      <c r="V11" s="17" t="e">
        <f t="shared" si="7"/>
        <v>#DIV/0!</v>
      </c>
      <c r="W11" s="17" t="e">
        <f t="shared" si="8"/>
        <v>#DIV/0!</v>
      </c>
    </row>
    <row r="12" spans="1:23" ht="12.75" x14ac:dyDescent="0.2">
      <c r="A12" s="19" t="s">
        <v>25</v>
      </c>
      <c r="B12" s="20" t="s">
        <v>26</v>
      </c>
      <c r="C12" s="21">
        <v>65</v>
      </c>
      <c r="D12" s="21">
        <v>65</v>
      </c>
      <c r="E12" s="48"/>
      <c r="F12" s="22">
        <f>E12*D12</f>
        <v>0</v>
      </c>
      <c r="G12" s="22">
        <f>E12*C12</f>
        <v>0</v>
      </c>
      <c r="I12" s="1">
        <f t="shared" si="9"/>
        <v>300</v>
      </c>
      <c r="J12" s="16">
        <f>0.0172*(I12/1.2) + C64</f>
        <v>4.3</v>
      </c>
      <c r="K12" s="1">
        <f t="shared" si="10"/>
        <v>300</v>
      </c>
      <c r="L12" s="16">
        <f>0.0172*(K12/1.7) + C64</f>
        <v>3.0352941176470587</v>
      </c>
      <c r="M12" s="17">
        <f t="shared" si="0"/>
        <v>3.54</v>
      </c>
      <c r="N12" s="18">
        <f t="shared" si="1"/>
        <v>4.3</v>
      </c>
      <c r="O12" s="17">
        <f t="shared" si="2"/>
        <v>2.6550000000000002</v>
      </c>
      <c r="P12" s="18">
        <f t="shared" si="3"/>
        <v>3.0352941176470587</v>
      </c>
      <c r="Q12" s="17">
        <f>E66/12</f>
        <v>0</v>
      </c>
      <c r="R12" s="17" t="e">
        <f>D68/E66</f>
        <v>#DIV/0!</v>
      </c>
      <c r="S12" s="17" t="e">
        <f t="shared" si="4"/>
        <v>#DIV/0!</v>
      </c>
      <c r="T12" s="17" t="e">
        <f t="shared" si="5"/>
        <v>#DIV/0!</v>
      </c>
      <c r="U12" s="17" t="e">
        <f t="shared" si="6"/>
        <v>#DIV/0!</v>
      </c>
      <c r="V12" s="17" t="e">
        <f t="shared" si="7"/>
        <v>#DIV/0!</v>
      </c>
      <c r="W12" s="17" t="e">
        <f t="shared" si="8"/>
        <v>#DIV/0!</v>
      </c>
    </row>
    <row r="13" spans="1:23" ht="12.75" x14ac:dyDescent="0.2">
      <c r="A13" s="23" t="s">
        <v>27</v>
      </c>
      <c r="B13" s="20" t="s">
        <v>28</v>
      </c>
      <c r="C13" s="21">
        <v>80</v>
      </c>
      <c r="D13" s="21">
        <v>80</v>
      </c>
      <c r="E13" s="48"/>
      <c r="F13" s="22">
        <f>E13*D13</f>
        <v>0</v>
      </c>
      <c r="G13" s="22">
        <f>E13*C13</f>
        <v>0</v>
      </c>
      <c r="I13" s="1">
        <f t="shared" si="9"/>
        <v>350</v>
      </c>
      <c r="J13" s="16">
        <f>0.0172*(I13/1.2) + C64</f>
        <v>5.0166666666666666</v>
      </c>
      <c r="K13" s="1">
        <f t="shared" si="10"/>
        <v>350</v>
      </c>
      <c r="L13" s="16">
        <f>0.0172*(K13/1.7) + C64</f>
        <v>3.5411764705882351</v>
      </c>
      <c r="M13" s="17">
        <f t="shared" si="0"/>
        <v>4.13</v>
      </c>
      <c r="N13" s="18">
        <f t="shared" si="1"/>
        <v>5.0166666666666666</v>
      </c>
      <c r="O13" s="17">
        <f t="shared" si="2"/>
        <v>3.0975000000000001</v>
      </c>
      <c r="P13" s="18">
        <f t="shared" si="3"/>
        <v>3.5411764705882351</v>
      </c>
      <c r="Q13" s="17">
        <f>E66/12</f>
        <v>0</v>
      </c>
      <c r="R13" s="17" t="e">
        <f>D68/E66</f>
        <v>#DIV/0!</v>
      </c>
      <c r="S13" s="17" t="e">
        <f t="shared" si="4"/>
        <v>#DIV/0!</v>
      </c>
      <c r="T13" s="17" t="e">
        <f t="shared" si="5"/>
        <v>#DIV/0!</v>
      </c>
      <c r="U13" s="17" t="e">
        <f t="shared" si="6"/>
        <v>#DIV/0!</v>
      </c>
      <c r="V13" s="17" t="e">
        <f t="shared" si="7"/>
        <v>#DIV/0!</v>
      </c>
      <c r="W13" s="17" t="e">
        <f t="shared" si="8"/>
        <v>#DIV/0!</v>
      </c>
    </row>
    <row r="14" spans="1:23" ht="12.75" x14ac:dyDescent="0.2">
      <c r="A14" s="19" t="s">
        <v>29</v>
      </c>
      <c r="B14" s="20" t="s">
        <v>106</v>
      </c>
      <c r="C14" s="21">
        <v>80</v>
      </c>
      <c r="D14" s="21">
        <v>80</v>
      </c>
      <c r="E14" s="48"/>
      <c r="F14" s="22">
        <f>E14*D14</f>
        <v>0</v>
      </c>
      <c r="G14" s="22">
        <f>E14*C14</f>
        <v>0</v>
      </c>
      <c r="I14" s="1">
        <f t="shared" si="9"/>
        <v>400</v>
      </c>
      <c r="J14" s="16">
        <f>0.0172*(I14/1.2) + C64</f>
        <v>5.7333333333333343</v>
      </c>
      <c r="K14" s="1">
        <f t="shared" si="10"/>
        <v>400</v>
      </c>
      <c r="L14" s="16">
        <f>0.0172*(K14/1.7) + C64</f>
        <v>4.0470588235294125</v>
      </c>
      <c r="M14" s="17">
        <f t="shared" si="0"/>
        <v>4.7200000000000006</v>
      </c>
      <c r="N14" s="18">
        <f t="shared" si="1"/>
        <v>5.7333333333333343</v>
      </c>
      <c r="O14" s="17">
        <f t="shared" si="2"/>
        <v>3.54</v>
      </c>
      <c r="P14" s="18">
        <f t="shared" si="3"/>
        <v>4.0470588235294125</v>
      </c>
      <c r="Q14" s="17">
        <f>E66/12</f>
        <v>0</v>
      </c>
      <c r="R14" s="17" t="e">
        <f>D68/E66</f>
        <v>#DIV/0!</v>
      </c>
      <c r="S14" s="17" t="e">
        <f t="shared" si="4"/>
        <v>#DIV/0!</v>
      </c>
      <c r="T14" s="17" t="e">
        <f t="shared" si="5"/>
        <v>#DIV/0!</v>
      </c>
      <c r="U14" s="17" t="e">
        <f t="shared" si="6"/>
        <v>#DIV/0!</v>
      </c>
      <c r="V14" s="17" t="e">
        <f t="shared" si="7"/>
        <v>#DIV/0!</v>
      </c>
      <c r="W14" s="17" t="e">
        <f t="shared" si="8"/>
        <v>#DIV/0!</v>
      </c>
    </row>
    <row r="15" spans="1:23" ht="12.75" x14ac:dyDescent="0.2">
      <c r="A15" s="13" t="s">
        <v>97</v>
      </c>
      <c r="B15" s="14"/>
      <c r="C15" s="2"/>
      <c r="D15" s="2"/>
      <c r="E15" s="49"/>
      <c r="F15" s="2"/>
      <c r="G15" s="15"/>
      <c r="I15" s="1">
        <f t="shared" si="9"/>
        <v>450</v>
      </c>
      <c r="J15" s="16">
        <f>0.0172*(I15/1.2) + C64</f>
        <v>6.45</v>
      </c>
      <c r="K15" s="1">
        <f t="shared" si="10"/>
        <v>450</v>
      </c>
      <c r="L15" s="16">
        <f>0.0172*(K15/1.7) + C64</f>
        <v>4.552941176470588</v>
      </c>
      <c r="M15" s="17">
        <f t="shared" si="0"/>
        <v>5.3100000000000005</v>
      </c>
      <c r="N15" s="18">
        <f t="shared" si="1"/>
        <v>6.45</v>
      </c>
      <c r="O15" s="17">
        <f t="shared" si="2"/>
        <v>3.9824999999999999</v>
      </c>
      <c r="P15" s="18">
        <f t="shared" si="3"/>
        <v>4.552941176470588</v>
      </c>
      <c r="Q15" s="17">
        <f>E66/12</f>
        <v>0</v>
      </c>
      <c r="R15" s="17" t="e">
        <f>D68/E66</f>
        <v>#DIV/0!</v>
      </c>
      <c r="S15" s="17" t="e">
        <f t="shared" si="4"/>
        <v>#DIV/0!</v>
      </c>
      <c r="T15" s="3" t="e">
        <f t="shared" ref="T15:T42" si="11">(S15*(N15/12))*1.4</f>
        <v>#DIV/0!</v>
      </c>
      <c r="U15" s="17" t="e">
        <f t="shared" si="6"/>
        <v>#DIV/0!</v>
      </c>
      <c r="V15" s="3" t="e">
        <f t="shared" ref="V15:V42" si="12">(S15*(P15/12))*1.4</f>
        <v>#DIV/0!</v>
      </c>
      <c r="W15" s="17" t="e">
        <f t="shared" si="8"/>
        <v>#DIV/0!</v>
      </c>
    </row>
    <row r="16" spans="1:23" ht="12.75" x14ac:dyDescent="0.2">
      <c r="A16" s="24" t="s">
        <v>17</v>
      </c>
      <c r="B16" s="20" t="s">
        <v>18</v>
      </c>
      <c r="C16" s="21">
        <v>0.55000000000000004</v>
      </c>
      <c r="D16" s="21"/>
      <c r="E16" s="48"/>
      <c r="F16" s="22">
        <f>E16*D16</f>
        <v>0</v>
      </c>
      <c r="G16" s="22">
        <f>E16*C16</f>
        <v>0</v>
      </c>
      <c r="I16" s="1">
        <f t="shared" si="9"/>
        <v>500</v>
      </c>
      <c r="J16" s="16">
        <f>0.0172*(I16/1.2) + C64</f>
        <v>7.166666666666667</v>
      </c>
      <c r="K16" s="1">
        <f t="shared" si="10"/>
        <v>500</v>
      </c>
      <c r="L16" s="16">
        <f>0.0172*(K16/1.7) + C64</f>
        <v>5.0588235294117645</v>
      </c>
      <c r="M16" s="17">
        <f t="shared" si="0"/>
        <v>5.8999999999999995</v>
      </c>
      <c r="N16" s="18">
        <f t="shared" si="1"/>
        <v>7.166666666666667</v>
      </c>
      <c r="O16" s="17">
        <f t="shared" si="2"/>
        <v>4.4249999999999998</v>
      </c>
      <c r="P16" s="18">
        <f t="shared" si="3"/>
        <v>5.0588235294117645</v>
      </c>
      <c r="Q16" s="17">
        <f>E66/12</f>
        <v>0</v>
      </c>
      <c r="R16" s="17" t="e">
        <f>D68/E66</f>
        <v>#DIV/0!</v>
      </c>
      <c r="S16" s="17" t="e">
        <f t="shared" si="4"/>
        <v>#DIV/0!</v>
      </c>
      <c r="T16" s="3" t="e">
        <f t="shared" si="11"/>
        <v>#DIV/0!</v>
      </c>
      <c r="U16" s="17" t="e">
        <f t="shared" si="6"/>
        <v>#DIV/0!</v>
      </c>
      <c r="V16" s="3" t="e">
        <f t="shared" si="12"/>
        <v>#DIV/0!</v>
      </c>
      <c r="W16" s="17" t="e">
        <f t="shared" si="8"/>
        <v>#DIV/0!</v>
      </c>
    </row>
    <row r="17" spans="1:23" ht="12.75" x14ac:dyDescent="0.2">
      <c r="A17" s="24" t="s">
        <v>19</v>
      </c>
      <c r="B17" s="20" t="s">
        <v>20</v>
      </c>
      <c r="C17" s="21">
        <v>0.65</v>
      </c>
      <c r="D17" s="21"/>
      <c r="E17" s="48"/>
      <c r="F17" s="22">
        <f>E17*D17</f>
        <v>0</v>
      </c>
      <c r="G17" s="22">
        <f>E17*C17</f>
        <v>0</v>
      </c>
      <c r="I17" s="1">
        <f t="shared" si="9"/>
        <v>550</v>
      </c>
      <c r="J17" s="16">
        <f>0.0172*(I17/1.2) + C64</f>
        <v>7.8833333333333337</v>
      </c>
      <c r="K17" s="1">
        <f t="shared" si="10"/>
        <v>550</v>
      </c>
      <c r="L17" s="16">
        <f>0.0172*(K17/1.7) + C64</f>
        <v>5.5647058823529418</v>
      </c>
      <c r="M17" s="17">
        <f t="shared" si="0"/>
        <v>6.49</v>
      </c>
      <c r="N17" s="18">
        <f t="shared" si="1"/>
        <v>7.8833333333333337</v>
      </c>
      <c r="O17" s="17">
        <f t="shared" si="2"/>
        <v>4.8674999999999997</v>
      </c>
      <c r="P17" s="18">
        <f t="shared" si="3"/>
        <v>5.5647058823529418</v>
      </c>
      <c r="Q17" s="17">
        <f>E66/12</f>
        <v>0</v>
      </c>
      <c r="R17" s="17" t="e">
        <f>D68/E66</f>
        <v>#DIV/0!</v>
      </c>
      <c r="S17" s="17" t="e">
        <f t="shared" si="4"/>
        <v>#DIV/0!</v>
      </c>
      <c r="T17" s="3" t="e">
        <f t="shared" si="11"/>
        <v>#DIV/0!</v>
      </c>
      <c r="U17" s="17" t="e">
        <f t="shared" si="6"/>
        <v>#DIV/0!</v>
      </c>
      <c r="V17" s="3" t="e">
        <f t="shared" si="12"/>
        <v>#DIV/0!</v>
      </c>
      <c r="W17" s="17" t="e">
        <f t="shared" si="8"/>
        <v>#DIV/0!</v>
      </c>
    </row>
    <row r="18" spans="1:23" ht="12.75" x14ac:dyDescent="0.2">
      <c r="A18" s="21" t="s">
        <v>21</v>
      </c>
      <c r="B18" s="25" t="s">
        <v>22</v>
      </c>
      <c r="C18" s="21">
        <v>0.55000000000000004</v>
      </c>
      <c r="D18" s="21">
        <v>8.9</v>
      </c>
      <c r="E18" s="48"/>
      <c r="F18" s="22">
        <f>E18*D18</f>
        <v>0</v>
      </c>
      <c r="G18" s="22">
        <f>E18*C18</f>
        <v>0</v>
      </c>
      <c r="I18" s="1">
        <f t="shared" si="9"/>
        <v>600</v>
      </c>
      <c r="J18" s="16">
        <f>0.0172*(I18/1.2) + C64</f>
        <v>8.6</v>
      </c>
      <c r="K18" s="1">
        <f t="shared" si="10"/>
        <v>600</v>
      </c>
      <c r="L18" s="16">
        <f>0.0172*(K18/1.7) + C64</f>
        <v>6.0705882352941174</v>
      </c>
      <c r="M18" s="17">
        <f t="shared" si="0"/>
        <v>7.08</v>
      </c>
      <c r="N18" s="18">
        <f t="shared" si="1"/>
        <v>8.6</v>
      </c>
      <c r="O18" s="17">
        <f t="shared" si="2"/>
        <v>5.3100000000000005</v>
      </c>
      <c r="P18" s="18">
        <f t="shared" si="3"/>
        <v>6.0705882352941174</v>
      </c>
      <c r="Q18" s="17">
        <f>E66/12</f>
        <v>0</v>
      </c>
      <c r="R18" s="17" t="e">
        <f>D68/E66</f>
        <v>#DIV/0!</v>
      </c>
      <c r="S18" s="17" t="e">
        <f t="shared" si="4"/>
        <v>#DIV/0!</v>
      </c>
      <c r="T18" s="3" t="e">
        <f t="shared" si="11"/>
        <v>#DIV/0!</v>
      </c>
      <c r="U18" s="17" t="e">
        <f t="shared" si="6"/>
        <v>#DIV/0!</v>
      </c>
      <c r="V18" s="3" t="e">
        <f t="shared" si="12"/>
        <v>#DIV/0!</v>
      </c>
      <c r="W18" s="17" t="e">
        <f t="shared" si="8"/>
        <v>#DIV/0!</v>
      </c>
    </row>
    <row r="19" spans="1:23" ht="12.75" x14ac:dyDescent="0.2">
      <c r="A19" s="13" t="s">
        <v>103</v>
      </c>
      <c r="B19" s="14"/>
      <c r="C19" s="2"/>
      <c r="D19" s="2"/>
      <c r="E19" s="49"/>
      <c r="F19" s="2"/>
      <c r="G19" s="15"/>
      <c r="I19" s="1">
        <f t="shared" si="9"/>
        <v>650</v>
      </c>
      <c r="J19" s="16">
        <f>0.0172*(I19/1.2) + C64</f>
        <v>9.3166666666666682</v>
      </c>
      <c r="K19" s="1">
        <f t="shared" si="10"/>
        <v>650</v>
      </c>
      <c r="L19" s="16">
        <f>0.0172*(K19/1.7) + C64</f>
        <v>6.5764705882352947</v>
      </c>
      <c r="M19" s="17">
        <f t="shared" si="0"/>
        <v>7.67</v>
      </c>
      <c r="N19" s="18">
        <f t="shared" si="1"/>
        <v>9.3166666666666682</v>
      </c>
      <c r="O19" s="17">
        <f t="shared" si="2"/>
        <v>5.7525000000000004</v>
      </c>
      <c r="P19" s="18">
        <f t="shared" si="3"/>
        <v>6.5764705882352947</v>
      </c>
      <c r="Q19" s="17">
        <f>E66/12</f>
        <v>0</v>
      </c>
      <c r="R19" s="17" t="e">
        <f>D68/E66</f>
        <v>#DIV/0!</v>
      </c>
      <c r="S19" s="17" t="e">
        <f t="shared" si="4"/>
        <v>#DIV/0!</v>
      </c>
      <c r="T19" s="3" t="e">
        <f t="shared" si="11"/>
        <v>#DIV/0!</v>
      </c>
      <c r="U19" s="17" t="e">
        <f t="shared" si="6"/>
        <v>#DIV/0!</v>
      </c>
      <c r="V19" s="3" t="e">
        <f t="shared" si="12"/>
        <v>#DIV/0!</v>
      </c>
      <c r="W19" s="17" t="e">
        <f t="shared" si="8"/>
        <v>#DIV/0!</v>
      </c>
    </row>
    <row r="20" spans="1:23" ht="12.75" x14ac:dyDescent="0.2">
      <c r="A20" s="19" t="s">
        <v>30</v>
      </c>
      <c r="B20" s="20" t="s">
        <v>31</v>
      </c>
      <c r="C20" s="21"/>
      <c r="D20" s="21">
        <v>2</v>
      </c>
      <c r="E20" s="48"/>
      <c r="F20" s="22">
        <f>E20*D20</f>
        <v>0</v>
      </c>
      <c r="G20" s="22">
        <f>E20*C20</f>
        <v>0</v>
      </c>
      <c r="I20" s="1">
        <f t="shared" si="9"/>
        <v>700</v>
      </c>
      <c r="J20" s="16">
        <f>0.0172*(I20/1.2) + C64</f>
        <v>10.033333333333333</v>
      </c>
      <c r="K20" s="1">
        <f t="shared" si="10"/>
        <v>700</v>
      </c>
      <c r="L20" s="16">
        <f>0.0172*(K20/1.7) + C64</f>
        <v>7.0823529411764703</v>
      </c>
      <c r="M20" s="17">
        <f t="shared" si="0"/>
        <v>8.26</v>
      </c>
      <c r="N20" s="18">
        <f t="shared" si="1"/>
        <v>10.033333333333333</v>
      </c>
      <c r="O20" s="17">
        <f t="shared" si="2"/>
        <v>6.1950000000000003</v>
      </c>
      <c r="P20" s="18">
        <f t="shared" si="3"/>
        <v>7.0823529411764703</v>
      </c>
      <c r="Q20" s="17">
        <f>E66/12</f>
        <v>0</v>
      </c>
      <c r="R20" s="17" t="e">
        <f>D68/E66</f>
        <v>#DIV/0!</v>
      </c>
      <c r="S20" s="17" t="e">
        <f t="shared" si="4"/>
        <v>#DIV/0!</v>
      </c>
      <c r="T20" s="3" t="e">
        <f t="shared" si="11"/>
        <v>#DIV/0!</v>
      </c>
      <c r="U20" s="17" t="e">
        <f t="shared" si="6"/>
        <v>#DIV/0!</v>
      </c>
      <c r="V20" s="3" t="e">
        <f t="shared" si="12"/>
        <v>#DIV/0!</v>
      </c>
      <c r="W20" s="17" t="e">
        <f t="shared" si="8"/>
        <v>#DIV/0!</v>
      </c>
    </row>
    <row r="21" spans="1:23" ht="12.75" x14ac:dyDescent="0.2">
      <c r="A21" s="19" t="s">
        <v>32</v>
      </c>
      <c r="B21" s="20" t="s">
        <v>33</v>
      </c>
      <c r="C21" s="21">
        <v>0.3</v>
      </c>
      <c r="D21" s="21">
        <v>7</v>
      </c>
      <c r="E21" s="48"/>
      <c r="F21" s="22">
        <f>E21*D21</f>
        <v>0</v>
      </c>
      <c r="G21" s="22">
        <f>E21*C21</f>
        <v>0</v>
      </c>
      <c r="I21" s="1">
        <f t="shared" si="9"/>
        <v>750</v>
      </c>
      <c r="J21" s="16">
        <f>0.0172*(I21/1.2) + C64</f>
        <v>10.75</v>
      </c>
      <c r="K21" s="1">
        <f t="shared" si="10"/>
        <v>750</v>
      </c>
      <c r="L21" s="16">
        <f>0.0172*(K21/1.7) + C64</f>
        <v>7.5882352941176476</v>
      </c>
      <c r="M21" s="17">
        <f t="shared" si="0"/>
        <v>8.85</v>
      </c>
      <c r="N21" s="18">
        <f t="shared" si="1"/>
        <v>10.75</v>
      </c>
      <c r="O21" s="17">
        <f xml:space="preserve"> 0.0177*(K21/2)</f>
        <v>6.6375000000000002</v>
      </c>
      <c r="P21" s="18">
        <f t="shared" si="3"/>
        <v>7.5882352941176476</v>
      </c>
      <c r="Q21" s="17">
        <f>E66/12</f>
        <v>0</v>
      </c>
      <c r="R21" s="17" t="e">
        <f>D68/E66</f>
        <v>#DIV/0!</v>
      </c>
      <c r="S21" s="17" t="e">
        <f t="shared" si="4"/>
        <v>#DIV/0!</v>
      </c>
      <c r="T21" s="3" t="e">
        <f t="shared" si="11"/>
        <v>#DIV/0!</v>
      </c>
      <c r="U21" s="17" t="e">
        <f t="shared" si="6"/>
        <v>#DIV/0!</v>
      </c>
      <c r="V21" s="3" t="e">
        <f t="shared" si="12"/>
        <v>#DIV/0!</v>
      </c>
      <c r="W21" s="17" t="e">
        <f t="shared" si="8"/>
        <v>#DIV/0!</v>
      </c>
    </row>
    <row r="22" spans="1:23" ht="12.75" x14ac:dyDescent="0.2">
      <c r="A22" s="13" t="s">
        <v>102</v>
      </c>
      <c r="B22" s="14"/>
      <c r="C22" s="2"/>
      <c r="D22" s="2"/>
      <c r="E22" s="49"/>
      <c r="F22" s="2"/>
      <c r="G22" s="15"/>
      <c r="I22" s="1">
        <f t="shared" si="9"/>
        <v>800</v>
      </c>
      <c r="J22" s="16">
        <f>0.0172*(I22/1.2) + C64</f>
        <v>11.466666666666669</v>
      </c>
      <c r="K22" s="1">
        <f t="shared" si="10"/>
        <v>800</v>
      </c>
      <c r="L22" s="16">
        <f>0.0172*(K22/1.7) + C64</f>
        <v>8.094117647058825</v>
      </c>
      <c r="M22" s="17">
        <f t="shared" si="0"/>
        <v>9.4400000000000013</v>
      </c>
      <c r="N22" s="18">
        <f t="shared" si="1"/>
        <v>11.466666666666669</v>
      </c>
      <c r="O22" s="17">
        <f t="shared" si="2"/>
        <v>7.08</v>
      </c>
      <c r="P22" s="18">
        <f t="shared" si="3"/>
        <v>8.094117647058825</v>
      </c>
      <c r="Q22" s="17">
        <f>E66/12</f>
        <v>0</v>
      </c>
      <c r="R22" s="17" t="e">
        <f>D68/E66</f>
        <v>#DIV/0!</v>
      </c>
      <c r="S22" s="17" t="e">
        <f t="shared" si="4"/>
        <v>#DIV/0!</v>
      </c>
      <c r="T22" s="3" t="e">
        <f t="shared" si="11"/>
        <v>#DIV/0!</v>
      </c>
      <c r="U22" s="17" t="e">
        <f t="shared" si="6"/>
        <v>#DIV/0!</v>
      </c>
      <c r="V22" s="3" t="e">
        <f t="shared" si="12"/>
        <v>#DIV/0!</v>
      </c>
      <c r="W22" s="17" t="e">
        <f t="shared" si="8"/>
        <v>#DIV/0!</v>
      </c>
    </row>
    <row r="23" spans="1:23" ht="12.75" x14ac:dyDescent="0.2">
      <c r="A23" s="19" t="s">
        <v>107</v>
      </c>
      <c r="B23" s="20" t="s">
        <v>108</v>
      </c>
      <c r="C23" s="21">
        <v>1.8</v>
      </c>
      <c r="D23" s="21">
        <v>12</v>
      </c>
      <c r="E23" s="48"/>
      <c r="F23" s="22">
        <f t="shared" ref="F23:F35" si="13">E23*D23</f>
        <v>0</v>
      </c>
      <c r="G23" s="22">
        <f t="shared" ref="G23:G35" si="14">E23*C23</f>
        <v>0</v>
      </c>
      <c r="I23" s="1">
        <f t="shared" si="9"/>
        <v>850</v>
      </c>
      <c r="J23" s="16">
        <f>0.0172*(I23/1.2) + C64</f>
        <v>12.183333333333334</v>
      </c>
      <c r="K23" s="1">
        <f t="shared" si="10"/>
        <v>850</v>
      </c>
      <c r="L23" s="16">
        <f>0.0172*(K23/1.7) + C64</f>
        <v>8.6</v>
      </c>
      <c r="M23" s="17">
        <f t="shared" si="0"/>
        <v>10.029999999999999</v>
      </c>
      <c r="N23" s="18">
        <f t="shared" si="1"/>
        <v>12.183333333333334</v>
      </c>
      <c r="O23" s="17">
        <f xml:space="preserve"> 0.0177*(K23/2)</f>
        <v>7.5225</v>
      </c>
      <c r="P23" s="18">
        <f t="shared" si="3"/>
        <v>8.6</v>
      </c>
      <c r="Q23" s="17">
        <f>E66/12</f>
        <v>0</v>
      </c>
      <c r="R23" s="17" t="e">
        <f>D68/E66</f>
        <v>#DIV/0!</v>
      </c>
      <c r="S23" s="17" t="e">
        <f t="shared" si="4"/>
        <v>#DIV/0!</v>
      </c>
      <c r="T23" s="3" t="e">
        <f t="shared" si="11"/>
        <v>#DIV/0!</v>
      </c>
      <c r="U23" s="17" t="e">
        <f t="shared" si="6"/>
        <v>#DIV/0!</v>
      </c>
      <c r="V23" s="3" t="e">
        <f t="shared" si="12"/>
        <v>#DIV/0!</v>
      </c>
      <c r="W23" s="17" t="e">
        <f t="shared" si="8"/>
        <v>#DIV/0!</v>
      </c>
    </row>
    <row r="24" spans="1:23" ht="12.75" x14ac:dyDescent="0.2">
      <c r="A24" s="23" t="s">
        <v>109</v>
      </c>
      <c r="B24" s="20" t="s">
        <v>110</v>
      </c>
      <c r="C24" s="21">
        <v>1.3</v>
      </c>
      <c r="D24" s="21">
        <v>2.9</v>
      </c>
      <c r="E24" s="48"/>
      <c r="F24" s="22">
        <f t="shared" si="13"/>
        <v>0</v>
      </c>
      <c r="G24" s="22">
        <f t="shared" si="14"/>
        <v>0</v>
      </c>
      <c r="I24" s="1">
        <f t="shared" si="9"/>
        <v>900</v>
      </c>
      <c r="J24" s="16">
        <f>0.0172*(I24/1.2) + C64</f>
        <v>12.9</v>
      </c>
      <c r="K24" s="1">
        <f t="shared" si="10"/>
        <v>900</v>
      </c>
      <c r="L24" s="16">
        <f>0.0172*(K24/1.7) + C64</f>
        <v>9.1058823529411761</v>
      </c>
      <c r="M24" s="17">
        <f t="shared" si="0"/>
        <v>10.620000000000001</v>
      </c>
      <c r="N24" s="18">
        <f t="shared" si="1"/>
        <v>12.9</v>
      </c>
      <c r="O24" s="17">
        <f t="shared" si="2"/>
        <v>7.9649999999999999</v>
      </c>
      <c r="P24" s="18">
        <f t="shared" si="3"/>
        <v>9.1058823529411761</v>
      </c>
      <c r="Q24" s="17">
        <f>E66/12</f>
        <v>0</v>
      </c>
      <c r="R24" s="17" t="e">
        <f>D68/E66</f>
        <v>#DIV/0!</v>
      </c>
      <c r="S24" s="17" t="e">
        <f t="shared" si="4"/>
        <v>#DIV/0!</v>
      </c>
      <c r="T24" s="3" t="e">
        <f t="shared" si="11"/>
        <v>#DIV/0!</v>
      </c>
      <c r="U24" s="17" t="e">
        <f t="shared" si="6"/>
        <v>#DIV/0!</v>
      </c>
      <c r="V24" s="3" t="e">
        <f t="shared" si="12"/>
        <v>#DIV/0!</v>
      </c>
      <c r="W24" s="17" t="e">
        <f t="shared" si="8"/>
        <v>#DIV/0!</v>
      </c>
    </row>
    <row r="25" spans="1:23" ht="12.75" x14ac:dyDescent="0.2">
      <c r="A25" s="19" t="s">
        <v>34</v>
      </c>
      <c r="B25" s="20" t="s">
        <v>35</v>
      </c>
      <c r="C25" s="21">
        <v>1</v>
      </c>
      <c r="D25" s="21">
        <v>1.65</v>
      </c>
      <c r="E25" s="48"/>
      <c r="F25" s="22">
        <f t="shared" si="13"/>
        <v>0</v>
      </c>
      <c r="G25" s="22">
        <f t="shared" si="14"/>
        <v>0</v>
      </c>
      <c r="I25" s="1">
        <f t="shared" si="9"/>
        <v>950</v>
      </c>
      <c r="J25" s="16">
        <f>0.0172*(I25/1.2) + C64</f>
        <v>13.616666666666667</v>
      </c>
      <c r="K25" s="1">
        <f t="shared" si="10"/>
        <v>950</v>
      </c>
      <c r="L25" s="16">
        <f>0.0172*(K25/1.7) + C64</f>
        <v>9.6117647058823543</v>
      </c>
      <c r="M25" s="17">
        <f t="shared" si="0"/>
        <v>11.21</v>
      </c>
      <c r="N25" s="18">
        <f t="shared" si="1"/>
        <v>13.616666666666667</v>
      </c>
      <c r="O25" s="17">
        <f t="shared" si="2"/>
        <v>8.4075000000000006</v>
      </c>
      <c r="P25" s="18">
        <f t="shared" si="3"/>
        <v>9.6117647058823543</v>
      </c>
      <c r="Q25" s="17">
        <f>E66/12</f>
        <v>0</v>
      </c>
      <c r="R25" s="17" t="e">
        <f>D68/E66</f>
        <v>#DIV/0!</v>
      </c>
      <c r="S25" s="17" t="e">
        <f t="shared" si="4"/>
        <v>#DIV/0!</v>
      </c>
      <c r="T25" s="3" t="e">
        <f t="shared" si="11"/>
        <v>#DIV/0!</v>
      </c>
      <c r="U25" s="17" t="e">
        <f t="shared" si="6"/>
        <v>#DIV/0!</v>
      </c>
      <c r="V25" s="3" t="e">
        <f t="shared" si="12"/>
        <v>#DIV/0!</v>
      </c>
      <c r="W25" s="17" t="e">
        <f t="shared" si="8"/>
        <v>#DIV/0!</v>
      </c>
    </row>
    <row r="26" spans="1:23" ht="12.75" x14ac:dyDescent="0.2">
      <c r="A26" s="19" t="s">
        <v>36</v>
      </c>
      <c r="B26" s="20" t="s">
        <v>37</v>
      </c>
      <c r="C26" s="21">
        <v>0.5</v>
      </c>
      <c r="D26" s="21">
        <v>2</v>
      </c>
      <c r="E26" s="48"/>
      <c r="F26" s="22">
        <f t="shared" si="13"/>
        <v>0</v>
      </c>
      <c r="G26" s="22">
        <f t="shared" si="14"/>
        <v>0</v>
      </c>
      <c r="I26" s="1">
        <f t="shared" ref="I26:K41" si="15">I25+50</f>
        <v>1000</v>
      </c>
      <c r="J26" s="16">
        <f>0.0172*(I26/1.2) + C64</f>
        <v>14.333333333333334</v>
      </c>
      <c r="K26" s="1">
        <f t="shared" si="10"/>
        <v>1000</v>
      </c>
      <c r="L26" s="16">
        <f>0.0172*(K26/1.7) + C64</f>
        <v>10.117647058823529</v>
      </c>
      <c r="M26" s="37">
        <f t="shared" si="0"/>
        <v>11.799999999999999</v>
      </c>
      <c r="N26" s="38">
        <f t="shared" si="1"/>
        <v>14.333333333333334</v>
      </c>
      <c r="O26" s="37">
        <f t="shared" si="2"/>
        <v>8.85</v>
      </c>
      <c r="P26" s="38">
        <f t="shared" si="3"/>
        <v>10.117647058823529</v>
      </c>
      <c r="Q26" s="37">
        <f>E66/12</f>
        <v>0</v>
      </c>
      <c r="R26" s="37" t="e">
        <f>D68/E66</f>
        <v>#DIV/0!</v>
      </c>
      <c r="S26" s="37" t="e">
        <f t="shared" si="4"/>
        <v>#DIV/0!</v>
      </c>
      <c r="T26" s="3" t="e">
        <f t="shared" si="11"/>
        <v>#DIV/0!</v>
      </c>
      <c r="U26" s="37" t="e">
        <f t="shared" si="6"/>
        <v>#DIV/0!</v>
      </c>
      <c r="V26" s="3" t="e">
        <f t="shared" si="12"/>
        <v>#DIV/0!</v>
      </c>
      <c r="W26" s="37" t="e">
        <f t="shared" si="8"/>
        <v>#DIV/0!</v>
      </c>
    </row>
    <row r="27" spans="1:23" ht="12.75" x14ac:dyDescent="0.2">
      <c r="A27" s="19" t="s">
        <v>38</v>
      </c>
      <c r="B27" s="20" t="s">
        <v>39</v>
      </c>
      <c r="C27" s="21">
        <v>1.3</v>
      </c>
      <c r="D27" s="21">
        <v>2.9</v>
      </c>
      <c r="E27" s="48"/>
      <c r="F27" s="22">
        <f t="shared" si="13"/>
        <v>0</v>
      </c>
      <c r="G27" s="22">
        <f t="shared" si="14"/>
        <v>0</v>
      </c>
      <c r="I27" s="1">
        <f t="shared" si="15"/>
        <v>1050</v>
      </c>
      <c r="J27" s="16">
        <f>0.0172*(I27/1.2) + C64</f>
        <v>15.05</v>
      </c>
      <c r="K27" s="1">
        <f t="shared" si="10"/>
        <v>1050</v>
      </c>
      <c r="L27" s="16">
        <f>0.0172*(K27/1.7) + C64</f>
        <v>10.623529411764705</v>
      </c>
      <c r="M27" s="37">
        <f t="shared" si="0"/>
        <v>12.39</v>
      </c>
      <c r="N27" s="38">
        <f t="shared" si="1"/>
        <v>15.05</v>
      </c>
      <c r="O27" s="37">
        <f t="shared" si="2"/>
        <v>9.2925000000000004</v>
      </c>
      <c r="P27" s="38">
        <f t="shared" si="3"/>
        <v>10.623529411764705</v>
      </c>
      <c r="Q27" s="37">
        <f>E66/12</f>
        <v>0</v>
      </c>
      <c r="R27" s="37" t="e">
        <f>D68/E66</f>
        <v>#DIV/0!</v>
      </c>
      <c r="S27" s="37" t="e">
        <f t="shared" si="4"/>
        <v>#DIV/0!</v>
      </c>
      <c r="T27" s="3" t="e">
        <f t="shared" si="11"/>
        <v>#DIV/0!</v>
      </c>
      <c r="U27" s="37" t="e">
        <f t="shared" si="6"/>
        <v>#DIV/0!</v>
      </c>
      <c r="V27" s="3" t="e">
        <f t="shared" si="12"/>
        <v>#DIV/0!</v>
      </c>
      <c r="W27" s="37" t="e">
        <f t="shared" si="8"/>
        <v>#DIV/0!</v>
      </c>
    </row>
    <row r="28" spans="1:23" ht="12.75" x14ac:dyDescent="0.2">
      <c r="A28" s="19" t="s">
        <v>40</v>
      </c>
      <c r="B28" s="20" t="s">
        <v>41</v>
      </c>
      <c r="C28" s="21">
        <v>0.5</v>
      </c>
      <c r="D28" s="21">
        <v>2</v>
      </c>
      <c r="E28" s="48"/>
      <c r="F28" s="22">
        <f t="shared" si="13"/>
        <v>0</v>
      </c>
      <c r="G28" s="22">
        <f t="shared" si="14"/>
        <v>0</v>
      </c>
      <c r="I28" s="1">
        <f t="shared" si="15"/>
        <v>1100</v>
      </c>
      <c r="J28" s="16">
        <f>0.0172*(I28/1.2) + C64</f>
        <v>15.766666666666667</v>
      </c>
      <c r="K28" s="1">
        <f t="shared" si="10"/>
        <v>1100</v>
      </c>
      <c r="L28" s="16">
        <f>0.0172*(K28/1.7) + C64</f>
        <v>11.129411764705884</v>
      </c>
      <c r="M28" s="37">
        <f t="shared" si="0"/>
        <v>12.98</v>
      </c>
      <c r="N28" s="38">
        <f t="shared" si="1"/>
        <v>15.766666666666667</v>
      </c>
      <c r="O28" s="37">
        <f t="shared" si="2"/>
        <v>9.7349999999999994</v>
      </c>
      <c r="P28" s="38">
        <f t="shared" si="3"/>
        <v>11.129411764705884</v>
      </c>
      <c r="Q28" s="37">
        <f>E66/12</f>
        <v>0</v>
      </c>
      <c r="R28" s="37" t="e">
        <f>D68/E66</f>
        <v>#DIV/0!</v>
      </c>
      <c r="S28" s="37" t="e">
        <f t="shared" si="4"/>
        <v>#DIV/0!</v>
      </c>
      <c r="T28" s="3" t="e">
        <f t="shared" si="11"/>
        <v>#DIV/0!</v>
      </c>
      <c r="U28" s="37" t="e">
        <f t="shared" si="6"/>
        <v>#DIV/0!</v>
      </c>
      <c r="V28" s="3" t="e">
        <f t="shared" si="12"/>
        <v>#DIV/0!</v>
      </c>
      <c r="W28" s="37" t="e">
        <f t="shared" si="8"/>
        <v>#DIV/0!</v>
      </c>
    </row>
    <row r="29" spans="1:23" ht="12.75" x14ac:dyDescent="0.2">
      <c r="A29" s="19" t="s">
        <v>42</v>
      </c>
      <c r="B29" s="20" t="s">
        <v>116</v>
      </c>
      <c r="C29" s="21">
        <v>0</v>
      </c>
      <c r="D29" s="21">
        <v>0</v>
      </c>
      <c r="E29" s="48"/>
      <c r="F29" s="22">
        <f t="shared" si="13"/>
        <v>0</v>
      </c>
      <c r="G29" s="22">
        <f t="shared" si="14"/>
        <v>0</v>
      </c>
      <c r="I29" s="1">
        <f t="shared" si="15"/>
        <v>1150</v>
      </c>
      <c r="J29" s="16">
        <f>0.0172*(I29/1.2) + $C64</f>
        <v>16.483333333333334</v>
      </c>
      <c r="K29" s="1">
        <f t="shared" si="10"/>
        <v>1150</v>
      </c>
      <c r="L29" s="16">
        <f>0.0172*(K29/1.7) + C64</f>
        <v>11.63529411764706</v>
      </c>
      <c r="M29" s="37">
        <f t="shared" si="0"/>
        <v>13.57</v>
      </c>
      <c r="N29" s="38">
        <f t="shared" si="1"/>
        <v>16.483333333333334</v>
      </c>
      <c r="O29" s="37">
        <f xml:space="preserve"> 0.0177*(K29/2)</f>
        <v>10.1775</v>
      </c>
      <c r="P29" s="38">
        <f t="shared" si="3"/>
        <v>11.63529411764706</v>
      </c>
      <c r="Q29" s="37">
        <f>E66/12</f>
        <v>0</v>
      </c>
      <c r="R29" s="37" t="e">
        <f>D68/E66</f>
        <v>#DIV/0!</v>
      </c>
      <c r="S29" s="37" t="e">
        <f t="shared" si="4"/>
        <v>#DIV/0!</v>
      </c>
      <c r="T29" s="3" t="e">
        <f t="shared" si="11"/>
        <v>#DIV/0!</v>
      </c>
      <c r="U29" s="37" t="e">
        <f t="shared" si="6"/>
        <v>#DIV/0!</v>
      </c>
      <c r="V29" s="3" t="e">
        <f t="shared" si="12"/>
        <v>#DIV/0!</v>
      </c>
      <c r="W29" s="37" t="e">
        <f t="shared" si="8"/>
        <v>#DIV/0!</v>
      </c>
    </row>
    <row r="30" spans="1:23" ht="12.75" x14ac:dyDescent="0.2">
      <c r="A30" s="19" t="s">
        <v>43</v>
      </c>
      <c r="B30" s="20" t="s">
        <v>44</v>
      </c>
      <c r="C30" s="21">
        <v>1.8</v>
      </c>
      <c r="D30" s="21">
        <v>25</v>
      </c>
      <c r="E30" s="48"/>
      <c r="F30" s="22">
        <f t="shared" si="13"/>
        <v>0</v>
      </c>
      <c r="G30" s="22">
        <f t="shared" si="14"/>
        <v>0</v>
      </c>
      <c r="I30" s="1">
        <f t="shared" si="15"/>
        <v>1200</v>
      </c>
      <c r="J30" s="16">
        <f>0.0172*(I30/1.2) + C64</f>
        <v>17.2</v>
      </c>
      <c r="K30" s="1">
        <f t="shared" si="10"/>
        <v>1200</v>
      </c>
      <c r="L30" s="16">
        <f>0.0172*(K30/1.7) + C64</f>
        <v>12.141176470588235</v>
      </c>
      <c r="M30" s="37">
        <f t="shared" si="0"/>
        <v>14.16</v>
      </c>
      <c r="N30" s="38">
        <f t="shared" si="1"/>
        <v>17.2</v>
      </c>
      <c r="O30" s="37">
        <f t="shared" si="2"/>
        <v>10.620000000000001</v>
      </c>
      <c r="P30" s="38">
        <f t="shared" si="3"/>
        <v>12.141176470588235</v>
      </c>
      <c r="Q30" s="37">
        <f>E66/12</f>
        <v>0</v>
      </c>
      <c r="R30" s="37" t="e">
        <f>D68/E66</f>
        <v>#DIV/0!</v>
      </c>
      <c r="S30" s="37" t="e">
        <f t="shared" si="4"/>
        <v>#DIV/0!</v>
      </c>
      <c r="T30" s="3" t="e">
        <f t="shared" si="11"/>
        <v>#DIV/0!</v>
      </c>
      <c r="U30" s="37" t="e">
        <f t="shared" si="6"/>
        <v>#DIV/0!</v>
      </c>
      <c r="V30" s="3" t="e">
        <f t="shared" si="12"/>
        <v>#DIV/0!</v>
      </c>
      <c r="W30" s="37" t="e">
        <f t="shared" si="8"/>
        <v>#DIV/0!</v>
      </c>
    </row>
    <row r="31" spans="1:23" ht="12.75" x14ac:dyDescent="0.2">
      <c r="A31" s="19" t="s">
        <v>111</v>
      </c>
      <c r="B31" s="20" t="s">
        <v>112</v>
      </c>
      <c r="C31" s="21">
        <v>1.8</v>
      </c>
      <c r="D31" s="21"/>
      <c r="E31" s="48"/>
      <c r="F31" s="22">
        <f t="shared" si="13"/>
        <v>0</v>
      </c>
      <c r="G31" s="22">
        <f t="shared" si="14"/>
        <v>0</v>
      </c>
      <c r="I31" s="1">
        <f t="shared" si="15"/>
        <v>1250</v>
      </c>
      <c r="J31" s="16">
        <f>0.0172*(I31/1.2) + C64</f>
        <v>17.916666666666668</v>
      </c>
      <c r="K31" s="1">
        <f t="shared" si="10"/>
        <v>1250</v>
      </c>
      <c r="L31" s="16">
        <f>0.0172*(K31/1.7) + C64</f>
        <v>12.647058823529413</v>
      </c>
      <c r="M31" s="37">
        <f t="shared" si="0"/>
        <v>14.750000000000002</v>
      </c>
      <c r="N31" s="38">
        <f t="shared" si="1"/>
        <v>17.916666666666668</v>
      </c>
      <c r="O31" s="37">
        <f t="shared" si="2"/>
        <v>11.0625</v>
      </c>
      <c r="P31" s="38">
        <f t="shared" si="3"/>
        <v>12.647058823529413</v>
      </c>
      <c r="Q31" s="37">
        <f>E66/12</f>
        <v>0</v>
      </c>
      <c r="R31" s="37" t="e">
        <f>D68/E66</f>
        <v>#DIV/0!</v>
      </c>
      <c r="S31" s="37" t="e">
        <f t="shared" si="4"/>
        <v>#DIV/0!</v>
      </c>
      <c r="T31" s="3" t="e">
        <f t="shared" si="11"/>
        <v>#DIV/0!</v>
      </c>
      <c r="U31" s="37" t="e">
        <f t="shared" si="6"/>
        <v>#DIV/0!</v>
      </c>
      <c r="V31" s="3" t="e">
        <f t="shared" si="12"/>
        <v>#DIV/0!</v>
      </c>
      <c r="W31" s="37" t="e">
        <f t="shared" si="8"/>
        <v>#DIV/0!</v>
      </c>
    </row>
    <row r="32" spans="1:23" ht="12.75" x14ac:dyDescent="0.2">
      <c r="A32" s="19" t="s">
        <v>45</v>
      </c>
      <c r="B32" s="20" t="s">
        <v>46</v>
      </c>
      <c r="C32" s="21">
        <v>2.6</v>
      </c>
      <c r="D32" s="21"/>
      <c r="E32" s="48"/>
      <c r="F32" s="22">
        <f t="shared" si="13"/>
        <v>0</v>
      </c>
      <c r="G32" s="22">
        <f t="shared" si="14"/>
        <v>0</v>
      </c>
      <c r="I32" s="1">
        <f t="shared" si="15"/>
        <v>1300</v>
      </c>
      <c r="J32" s="16">
        <f>0.0172*(I32/1.2) + C64</f>
        <v>18.633333333333336</v>
      </c>
      <c r="K32" s="1">
        <f t="shared" si="10"/>
        <v>1300</v>
      </c>
      <c r="L32" s="16">
        <f>0.0172*(K32/1.7) + C64</f>
        <v>13.152941176470589</v>
      </c>
      <c r="M32" s="37">
        <f t="shared" si="0"/>
        <v>15.34</v>
      </c>
      <c r="N32" s="38">
        <f t="shared" si="1"/>
        <v>18.633333333333336</v>
      </c>
      <c r="O32" s="37">
        <f t="shared" si="2"/>
        <v>11.505000000000001</v>
      </c>
      <c r="P32" s="38">
        <f t="shared" si="3"/>
        <v>13.152941176470589</v>
      </c>
      <c r="Q32" s="37">
        <f>E66/12</f>
        <v>0</v>
      </c>
      <c r="R32" s="37" t="e">
        <f>D68/E66</f>
        <v>#DIV/0!</v>
      </c>
      <c r="S32" s="37" t="e">
        <f t="shared" si="4"/>
        <v>#DIV/0!</v>
      </c>
      <c r="T32" s="3" t="e">
        <f t="shared" si="11"/>
        <v>#DIV/0!</v>
      </c>
      <c r="U32" s="37" t="e">
        <f t="shared" si="6"/>
        <v>#DIV/0!</v>
      </c>
      <c r="V32" s="3" t="e">
        <f t="shared" si="12"/>
        <v>#DIV/0!</v>
      </c>
      <c r="W32" s="37" t="e">
        <f t="shared" si="8"/>
        <v>#DIV/0!</v>
      </c>
    </row>
    <row r="33" spans="1:23" ht="12.75" x14ac:dyDescent="0.2">
      <c r="A33" s="19" t="s">
        <v>47</v>
      </c>
      <c r="B33" s="20" t="s">
        <v>48</v>
      </c>
      <c r="C33" s="21">
        <v>3.2</v>
      </c>
      <c r="D33" s="21"/>
      <c r="E33" s="48"/>
      <c r="F33" s="22">
        <f t="shared" si="13"/>
        <v>0</v>
      </c>
      <c r="G33" s="22">
        <f t="shared" si="14"/>
        <v>0</v>
      </c>
      <c r="I33" s="1">
        <f t="shared" si="15"/>
        <v>1350</v>
      </c>
      <c r="J33" s="16">
        <f>0.0172*(I33/1.2) + C64</f>
        <v>19.350000000000001</v>
      </c>
      <c r="K33" s="1">
        <f t="shared" si="10"/>
        <v>1350</v>
      </c>
      <c r="L33" s="16">
        <f>0.0172*(K33/1.7) + C64</f>
        <v>13.658823529411764</v>
      </c>
      <c r="M33" s="17">
        <f t="shared" si="0"/>
        <v>15.93</v>
      </c>
      <c r="N33" s="18">
        <f t="shared" si="1"/>
        <v>19.350000000000001</v>
      </c>
      <c r="O33" s="17">
        <f t="shared" si="2"/>
        <v>11.9475</v>
      </c>
      <c r="P33" s="18">
        <f t="shared" si="3"/>
        <v>13.658823529411764</v>
      </c>
      <c r="Q33" s="17">
        <f>E66/12</f>
        <v>0</v>
      </c>
      <c r="R33" s="17" t="e">
        <f>D68/E66</f>
        <v>#DIV/0!</v>
      </c>
      <c r="S33" s="17" t="e">
        <f t="shared" si="4"/>
        <v>#DIV/0!</v>
      </c>
      <c r="T33" s="3" t="e">
        <f t="shared" si="11"/>
        <v>#DIV/0!</v>
      </c>
      <c r="U33" s="17" t="e">
        <f t="shared" si="6"/>
        <v>#DIV/0!</v>
      </c>
      <c r="V33" s="3" t="e">
        <f t="shared" si="12"/>
        <v>#DIV/0!</v>
      </c>
      <c r="W33" s="17" t="e">
        <f t="shared" si="8"/>
        <v>#DIV/0!</v>
      </c>
    </row>
    <row r="34" spans="1:23" ht="12.75" x14ac:dyDescent="0.2">
      <c r="A34" s="19" t="s">
        <v>49</v>
      </c>
      <c r="B34" s="20" t="s">
        <v>50</v>
      </c>
      <c r="C34" s="21">
        <v>3.2</v>
      </c>
      <c r="D34" s="21"/>
      <c r="E34" s="48"/>
      <c r="F34" s="22">
        <f t="shared" si="13"/>
        <v>0</v>
      </c>
      <c r="G34" s="22">
        <f t="shared" si="14"/>
        <v>0</v>
      </c>
      <c r="I34" s="1">
        <f t="shared" si="15"/>
        <v>1400</v>
      </c>
      <c r="J34" s="16">
        <f>0.0172*(I34/1.2) + C64</f>
        <v>20.066666666666666</v>
      </c>
      <c r="K34" s="1">
        <f t="shared" si="10"/>
        <v>1400</v>
      </c>
      <c r="L34" s="16">
        <f>0.0172*(K34/1.7) + C64</f>
        <v>14.164705882352941</v>
      </c>
      <c r="M34" s="17">
        <f t="shared" si="0"/>
        <v>16.52</v>
      </c>
      <c r="N34" s="18">
        <f t="shared" si="1"/>
        <v>20.066666666666666</v>
      </c>
      <c r="O34" s="17">
        <f t="shared" si="2"/>
        <v>12.39</v>
      </c>
      <c r="P34" s="18">
        <f t="shared" si="3"/>
        <v>14.164705882352941</v>
      </c>
      <c r="Q34" s="17">
        <f>E66/12</f>
        <v>0</v>
      </c>
      <c r="R34" s="17" t="e">
        <f>D68/E66</f>
        <v>#DIV/0!</v>
      </c>
      <c r="S34" s="17" t="e">
        <f t="shared" si="4"/>
        <v>#DIV/0!</v>
      </c>
      <c r="T34" s="3" t="e">
        <f t="shared" si="11"/>
        <v>#DIV/0!</v>
      </c>
      <c r="U34" s="17" t="e">
        <f t="shared" si="6"/>
        <v>#DIV/0!</v>
      </c>
      <c r="V34" s="3" t="e">
        <f t="shared" si="12"/>
        <v>#DIV/0!</v>
      </c>
      <c r="W34" s="17" t="e">
        <f t="shared" si="8"/>
        <v>#DIV/0!</v>
      </c>
    </row>
    <row r="35" spans="1:23" ht="12.75" x14ac:dyDescent="0.2">
      <c r="A35" s="19" t="s">
        <v>51</v>
      </c>
      <c r="B35" s="20" t="s">
        <v>52</v>
      </c>
      <c r="C35" s="21">
        <v>0.55000000000000004</v>
      </c>
      <c r="D35" s="21"/>
      <c r="E35" s="48"/>
      <c r="F35" s="22">
        <f t="shared" si="13"/>
        <v>0</v>
      </c>
      <c r="G35" s="22">
        <f t="shared" si="14"/>
        <v>0</v>
      </c>
      <c r="I35" s="1">
        <f t="shared" si="15"/>
        <v>1450</v>
      </c>
      <c r="J35" s="16">
        <f>0.0172*(I35/1.2) + C64</f>
        <v>20.783333333333335</v>
      </c>
      <c r="K35" s="1">
        <f t="shared" si="10"/>
        <v>1450</v>
      </c>
      <c r="L35" s="16">
        <f>0.0172*(K35/1.7) + C64</f>
        <v>14.670588235294119</v>
      </c>
      <c r="M35" s="17">
        <f t="shared" si="0"/>
        <v>17.11</v>
      </c>
      <c r="N35" s="18">
        <f t="shared" si="1"/>
        <v>20.783333333333335</v>
      </c>
      <c r="O35" s="17">
        <f t="shared" si="2"/>
        <v>12.8325</v>
      </c>
      <c r="P35" s="18">
        <f t="shared" si="3"/>
        <v>14.670588235294119</v>
      </c>
      <c r="Q35" s="17">
        <f>E66/12</f>
        <v>0</v>
      </c>
      <c r="R35" s="17" t="e">
        <f>D68/E66</f>
        <v>#DIV/0!</v>
      </c>
      <c r="S35" s="17" t="e">
        <f t="shared" si="4"/>
        <v>#DIV/0!</v>
      </c>
      <c r="T35" s="3" t="e">
        <f t="shared" si="11"/>
        <v>#DIV/0!</v>
      </c>
      <c r="U35" s="17" t="e">
        <f t="shared" si="6"/>
        <v>#DIV/0!</v>
      </c>
      <c r="V35" s="3" t="e">
        <f t="shared" si="12"/>
        <v>#DIV/0!</v>
      </c>
      <c r="W35" s="17" t="e">
        <f t="shared" si="8"/>
        <v>#DIV/0!</v>
      </c>
    </row>
    <row r="36" spans="1:23" ht="12.75" x14ac:dyDescent="0.2">
      <c r="A36" s="13" t="s">
        <v>101</v>
      </c>
      <c r="B36" s="14"/>
      <c r="C36" s="2"/>
      <c r="D36" s="2"/>
      <c r="E36" s="49"/>
      <c r="F36" s="2"/>
      <c r="G36" s="15"/>
      <c r="I36" s="1">
        <f t="shared" si="15"/>
        <v>1500</v>
      </c>
      <c r="J36" s="16">
        <f>0.0172*(I36/1.2) + C64</f>
        <v>21.5</v>
      </c>
      <c r="K36" s="1">
        <f t="shared" si="15"/>
        <v>1500</v>
      </c>
      <c r="L36" s="16">
        <f>0.0172*(K36/1.7) + C64</f>
        <v>15.176470588235295</v>
      </c>
      <c r="M36" s="17">
        <f t="shared" si="0"/>
        <v>17.7</v>
      </c>
      <c r="N36" s="18">
        <f t="shared" si="1"/>
        <v>21.5</v>
      </c>
      <c r="O36" s="17">
        <f t="shared" si="2"/>
        <v>13.275</v>
      </c>
      <c r="P36" s="18">
        <f t="shared" si="3"/>
        <v>15.176470588235295</v>
      </c>
      <c r="Q36" s="17">
        <f>E66/12</f>
        <v>0</v>
      </c>
      <c r="R36" s="17" t="e">
        <f>D68/E66</f>
        <v>#DIV/0!</v>
      </c>
      <c r="S36" s="17" t="e">
        <f t="shared" si="4"/>
        <v>#DIV/0!</v>
      </c>
      <c r="T36" s="3" t="e">
        <f t="shared" si="11"/>
        <v>#DIV/0!</v>
      </c>
      <c r="U36" s="17" t="e">
        <f t="shared" si="6"/>
        <v>#DIV/0!</v>
      </c>
      <c r="V36" s="3" t="e">
        <f t="shared" si="12"/>
        <v>#DIV/0!</v>
      </c>
      <c r="W36" s="17" t="e">
        <f t="shared" si="8"/>
        <v>#DIV/0!</v>
      </c>
    </row>
    <row r="37" spans="1:23" ht="12.75" x14ac:dyDescent="0.2">
      <c r="A37" s="19" t="s">
        <v>53</v>
      </c>
      <c r="B37" s="20" t="s">
        <v>54</v>
      </c>
      <c r="C37" s="21">
        <v>0.45</v>
      </c>
      <c r="D37" s="21"/>
      <c r="E37" s="48"/>
      <c r="F37" s="22">
        <f>E37*D37</f>
        <v>0</v>
      </c>
      <c r="G37" s="22">
        <f>E37*C37</f>
        <v>0</v>
      </c>
      <c r="I37" s="1">
        <f t="shared" si="15"/>
        <v>1550</v>
      </c>
      <c r="J37" s="16">
        <f>0.0172*(I37/1.2) + C64</f>
        <v>22.216666666666669</v>
      </c>
      <c r="K37" s="1">
        <f t="shared" si="15"/>
        <v>1550</v>
      </c>
      <c r="L37" s="16">
        <f>0.0172*(K37/1.7) + C64</f>
        <v>15.68235294117647</v>
      </c>
      <c r="M37" s="17">
        <f t="shared" si="0"/>
        <v>18.29</v>
      </c>
      <c r="N37" s="18">
        <f t="shared" si="1"/>
        <v>22.216666666666669</v>
      </c>
      <c r="O37" s="17">
        <f t="shared" si="2"/>
        <v>13.717500000000001</v>
      </c>
      <c r="P37" s="18">
        <f t="shared" si="3"/>
        <v>15.68235294117647</v>
      </c>
      <c r="Q37" s="17">
        <f>E66/12</f>
        <v>0</v>
      </c>
      <c r="R37" s="17" t="e">
        <f>D68/E66</f>
        <v>#DIV/0!</v>
      </c>
      <c r="S37" s="17" t="e">
        <f t="shared" si="4"/>
        <v>#DIV/0!</v>
      </c>
      <c r="T37" s="3" t="e">
        <f t="shared" si="11"/>
        <v>#DIV/0!</v>
      </c>
      <c r="U37" s="17" t="e">
        <f t="shared" si="6"/>
        <v>#DIV/0!</v>
      </c>
      <c r="V37" s="3" t="e">
        <f t="shared" si="12"/>
        <v>#DIV/0!</v>
      </c>
      <c r="W37" s="17" t="e">
        <f t="shared" si="8"/>
        <v>#DIV/0!</v>
      </c>
    </row>
    <row r="38" spans="1:23" ht="12.75" x14ac:dyDescent="0.2">
      <c r="A38" s="19" t="s">
        <v>55</v>
      </c>
      <c r="B38" s="20" t="s">
        <v>56</v>
      </c>
      <c r="C38" s="21">
        <v>0.65</v>
      </c>
      <c r="D38" s="21"/>
      <c r="E38" s="48"/>
      <c r="F38" s="22">
        <f>E38*D38</f>
        <v>0</v>
      </c>
      <c r="G38" s="22">
        <f>E38*C38</f>
        <v>0</v>
      </c>
      <c r="I38" s="1">
        <f t="shared" si="15"/>
        <v>1600</v>
      </c>
      <c r="J38" s="16">
        <f>0.0172*(I38/1.2) + C64</f>
        <v>22.933333333333337</v>
      </c>
      <c r="K38" s="1">
        <f t="shared" si="15"/>
        <v>1600</v>
      </c>
      <c r="L38" s="16">
        <f>0.0172*(K38/1.7) +C64</f>
        <v>16.18823529411765</v>
      </c>
      <c r="M38" s="17">
        <f t="shared" si="0"/>
        <v>18.880000000000003</v>
      </c>
      <c r="N38" s="18">
        <f t="shared" si="1"/>
        <v>22.933333333333337</v>
      </c>
      <c r="O38" s="17">
        <f t="shared" si="2"/>
        <v>14.16</v>
      </c>
      <c r="P38" s="18">
        <f t="shared" si="3"/>
        <v>16.18823529411765</v>
      </c>
      <c r="Q38" s="17">
        <f>E66/12</f>
        <v>0</v>
      </c>
      <c r="R38" s="17" t="e">
        <f>D68/E66</f>
        <v>#DIV/0!</v>
      </c>
      <c r="S38" s="17" t="e">
        <f t="shared" si="4"/>
        <v>#DIV/0!</v>
      </c>
      <c r="T38" s="3" t="e">
        <f t="shared" si="11"/>
        <v>#DIV/0!</v>
      </c>
      <c r="U38" s="17" t="e">
        <f t="shared" si="6"/>
        <v>#DIV/0!</v>
      </c>
      <c r="V38" s="3" t="e">
        <f t="shared" si="12"/>
        <v>#DIV/0!</v>
      </c>
      <c r="W38" s="17" t="e">
        <f t="shared" si="8"/>
        <v>#DIV/0!</v>
      </c>
    </row>
    <row r="39" spans="1:23" ht="12.75" x14ac:dyDescent="0.2">
      <c r="A39" s="13" t="s">
        <v>113</v>
      </c>
      <c r="B39" s="14"/>
      <c r="C39" s="2"/>
      <c r="D39" s="2"/>
      <c r="E39" s="49"/>
      <c r="F39" s="2"/>
      <c r="G39" s="15"/>
      <c r="I39" s="1">
        <f t="shared" si="15"/>
        <v>1650</v>
      </c>
      <c r="J39" s="16">
        <f>0.0172*(I39/1.2) + C64</f>
        <v>23.65</v>
      </c>
      <c r="K39" s="1">
        <f t="shared" si="15"/>
        <v>1650</v>
      </c>
      <c r="L39" s="16">
        <f>0.0172*(K39/1.7) + C64</f>
        <v>16.694117647058825</v>
      </c>
      <c r="M39" s="17">
        <f t="shared" si="0"/>
        <v>19.47</v>
      </c>
      <c r="N39" s="18">
        <f t="shared" si="1"/>
        <v>23.65</v>
      </c>
      <c r="O39" s="17">
        <f t="shared" si="2"/>
        <v>14.602500000000001</v>
      </c>
      <c r="P39" s="18">
        <f t="shared" si="3"/>
        <v>16.694117647058825</v>
      </c>
      <c r="Q39" s="17">
        <f>E66/12</f>
        <v>0</v>
      </c>
      <c r="R39" s="17" t="e">
        <f>D68/E66</f>
        <v>#DIV/0!</v>
      </c>
      <c r="S39" s="17" t="e">
        <f t="shared" si="4"/>
        <v>#DIV/0!</v>
      </c>
      <c r="T39" s="3" t="e">
        <f t="shared" si="11"/>
        <v>#DIV/0!</v>
      </c>
      <c r="U39" s="17" t="e">
        <f t="shared" si="6"/>
        <v>#DIV/0!</v>
      </c>
      <c r="V39" s="3" t="e">
        <f t="shared" si="12"/>
        <v>#DIV/0!</v>
      </c>
      <c r="W39" s="17" t="e">
        <f t="shared" si="8"/>
        <v>#DIV/0!</v>
      </c>
    </row>
    <row r="40" spans="1:23" ht="13.5" customHeight="1" x14ac:dyDescent="0.2">
      <c r="A40" s="19" t="s">
        <v>57</v>
      </c>
      <c r="B40" s="20" t="s">
        <v>58</v>
      </c>
      <c r="C40" s="21">
        <v>0.5</v>
      </c>
      <c r="D40" s="21">
        <v>7.5</v>
      </c>
      <c r="E40" s="48"/>
      <c r="F40" s="22">
        <f>E40*D40</f>
        <v>0</v>
      </c>
      <c r="G40" s="22">
        <f>E40*C40</f>
        <v>0</v>
      </c>
      <c r="I40" s="1">
        <f t="shared" si="15"/>
        <v>1700</v>
      </c>
      <c r="J40" s="16">
        <f>0.0172*(I40/1.2) + C64</f>
        <v>24.366666666666667</v>
      </c>
      <c r="K40" s="1">
        <f t="shared" si="15"/>
        <v>1700</v>
      </c>
      <c r="L40" s="16">
        <f>0.0172*(K40/1.7) + C64</f>
        <v>17.2</v>
      </c>
      <c r="M40" s="17">
        <f t="shared" si="0"/>
        <v>20.059999999999999</v>
      </c>
      <c r="N40" s="18">
        <f t="shared" si="1"/>
        <v>24.366666666666667</v>
      </c>
      <c r="O40" s="17">
        <f t="shared" si="2"/>
        <v>15.045</v>
      </c>
      <c r="P40" s="18">
        <f t="shared" si="3"/>
        <v>17.2</v>
      </c>
      <c r="Q40" s="17">
        <f>E66/12</f>
        <v>0</v>
      </c>
      <c r="R40" s="17" t="e">
        <f>D68/E66</f>
        <v>#DIV/0!</v>
      </c>
      <c r="S40" s="17" t="e">
        <f t="shared" si="4"/>
        <v>#DIV/0!</v>
      </c>
      <c r="T40" s="3" t="e">
        <f t="shared" si="11"/>
        <v>#DIV/0!</v>
      </c>
      <c r="U40" s="17" t="e">
        <f t="shared" si="6"/>
        <v>#DIV/0!</v>
      </c>
      <c r="V40" s="3" t="e">
        <f t="shared" si="12"/>
        <v>#DIV/0!</v>
      </c>
      <c r="W40" s="17" t="e">
        <f t="shared" si="8"/>
        <v>#DIV/0!</v>
      </c>
    </row>
    <row r="41" spans="1:23" ht="12.75" x14ac:dyDescent="0.2">
      <c r="A41" s="19" t="s">
        <v>59</v>
      </c>
      <c r="B41" s="20" t="s">
        <v>60</v>
      </c>
      <c r="C41" s="21">
        <v>0.5</v>
      </c>
      <c r="D41" s="21">
        <v>1.4</v>
      </c>
      <c r="E41" s="48"/>
      <c r="F41" s="22">
        <f t="shared" ref="F41:F58" si="16">E41*D41</f>
        <v>0</v>
      </c>
      <c r="G41" s="22">
        <f>E41*C41</f>
        <v>0</v>
      </c>
      <c r="I41" s="1">
        <f t="shared" si="15"/>
        <v>1750</v>
      </c>
      <c r="J41" s="16">
        <f>0.0172*(I41/1.2) + C64</f>
        <v>25.083333333333336</v>
      </c>
      <c r="K41" s="1">
        <f t="shared" si="15"/>
        <v>1750</v>
      </c>
      <c r="L41" s="16">
        <f>0.0172*(K41/1.7) + C64</f>
        <v>17.705882352941178</v>
      </c>
      <c r="M41" s="17">
        <f t="shared" si="0"/>
        <v>20.650000000000002</v>
      </c>
      <c r="N41" s="18">
        <f t="shared" si="1"/>
        <v>25.083333333333336</v>
      </c>
      <c r="O41" s="17">
        <f t="shared" si="2"/>
        <v>15.487500000000001</v>
      </c>
      <c r="P41" s="18">
        <f t="shared" si="3"/>
        <v>17.705882352941178</v>
      </c>
      <c r="Q41" s="17">
        <f>E66/12</f>
        <v>0</v>
      </c>
      <c r="R41" s="17" t="e">
        <f>D68/E66</f>
        <v>#DIV/0!</v>
      </c>
      <c r="S41" s="17" t="e">
        <f t="shared" si="4"/>
        <v>#DIV/0!</v>
      </c>
      <c r="T41" s="3" t="e">
        <f t="shared" si="11"/>
        <v>#DIV/0!</v>
      </c>
      <c r="U41" s="17" t="e">
        <f t="shared" si="6"/>
        <v>#DIV/0!</v>
      </c>
      <c r="V41" s="3" t="e">
        <f t="shared" si="12"/>
        <v>#DIV/0!</v>
      </c>
      <c r="W41" s="17" t="e">
        <f t="shared" si="8"/>
        <v>#DIV/0!</v>
      </c>
    </row>
    <row r="42" spans="1:23" ht="12.75" x14ac:dyDescent="0.2">
      <c r="A42" s="19" t="s">
        <v>61</v>
      </c>
      <c r="B42" s="20" t="s">
        <v>62</v>
      </c>
      <c r="C42" s="21">
        <v>0.5</v>
      </c>
      <c r="D42" s="21">
        <v>8.9</v>
      </c>
      <c r="E42" s="48"/>
      <c r="F42" s="22">
        <f t="shared" si="16"/>
        <v>0</v>
      </c>
      <c r="G42" s="22">
        <f t="shared" ref="G42:G48" si="17">E42*C42</f>
        <v>0</v>
      </c>
      <c r="I42" s="1">
        <f>I41+50</f>
        <v>1800</v>
      </c>
      <c r="J42" s="16">
        <f>0.0172*(I42/1.2) + C64</f>
        <v>25.8</v>
      </c>
      <c r="K42" s="1">
        <f>K41+50</f>
        <v>1800</v>
      </c>
      <c r="L42" s="16">
        <f>0.0172*(K42/1.7) + C64</f>
        <v>18.211764705882352</v>
      </c>
      <c r="M42" s="17">
        <f t="shared" si="0"/>
        <v>21.240000000000002</v>
      </c>
      <c r="N42" s="18">
        <f t="shared" si="1"/>
        <v>25.8</v>
      </c>
      <c r="O42" s="17">
        <f t="shared" si="2"/>
        <v>15.93</v>
      </c>
      <c r="P42" s="18">
        <f t="shared" si="3"/>
        <v>18.211764705882352</v>
      </c>
      <c r="Q42" s="17">
        <f>E66/12</f>
        <v>0</v>
      </c>
      <c r="R42" s="17" t="e">
        <f>D68/E66</f>
        <v>#DIV/0!</v>
      </c>
      <c r="S42" s="17" t="e">
        <f t="shared" si="4"/>
        <v>#DIV/0!</v>
      </c>
      <c r="T42" s="3" t="e">
        <f t="shared" si="11"/>
        <v>#DIV/0!</v>
      </c>
      <c r="U42" s="17" t="e">
        <f t="shared" si="6"/>
        <v>#DIV/0!</v>
      </c>
      <c r="V42" s="3" t="e">
        <f t="shared" si="12"/>
        <v>#DIV/0!</v>
      </c>
      <c r="W42" s="17" t="e">
        <f t="shared" si="8"/>
        <v>#DIV/0!</v>
      </c>
    </row>
    <row r="43" spans="1:23" ht="12.75" x14ac:dyDescent="0.2">
      <c r="A43" s="19" t="s">
        <v>63</v>
      </c>
      <c r="B43" s="20" t="s">
        <v>64</v>
      </c>
      <c r="C43" s="21">
        <v>0.65</v>
      </c>
      <c r="D43" s="21">
        <v>7.65</v>
      </c>
      <c r="E43" s="48"/>
      <c r="F43" s="22">
        <f t="shared" si="16"/>
        <v>0</v>
      </c>
      <c r="G43" s="22">
        <f t="shared" si="17"/>
        <v>0</v>
      </c>
    </row>
    <row r="44" spans="1:23" ht="12.75" x14ac:dyDescent="0.2">
      <c r="A44" s="19" t="s">
        <v>65</v>
      </c>
      <c r="B44" s="20" t="s">
        <v>66</v>
      </c>
      <c r="C44" s="21">
        <v>0.65</v>
      </c>
      <c r="D44" s="21">
        <v>1.55</v>
      </c>
      <c r="E44" s="48"/>
      <c r="F44" s="22">
        <f t="shared" si="16"/>
        <v>0</v>
      </c>
      <c r="G44" s="22">
        <f t="shared" si="17"/>
        <v>0</v>
      </c>
    </row>
    <row r="45" spans="1:23" ht="12.75" x14ac:dyDescent="0.2">
      <c r="A45" s="19" t="s">
        <v>67</v>
      </c>
      <c r="B45" s="20" t="s">
        <v>89</v>
      </c>
      <c r="C45" s="21">
        <v>0.65</v>
      </c>
      <c r="D45" s="21">
        <v>9.0500000000000007</v>
      </c>
      <c r="E45" s="48"/>
      <c r="F45" s="22">
        <f t="shared" si="16"/>
        <v>0</v>
      </c>
      <c r="G45" s="22">
        <f t="shared" si="17"/>
        <v>0</v>
      </c>
    </row>
    <row r="46" spans="1:23" ht="12.75" x14ac:dyDescent="0.2">
      <c r="A46" s="19" t="s">
        <v>68</v>
      </c>
      <c r="B46" s="20" t="s">
        <v>69</v>
      </c>
      <c r="C46" s="21">
        <v>0.5</v>
      </c>
      <c r="D46" s="21">
        <v>7</v>
      </c>
      <c r="E46" s="48"/>
      <c r="F46" s="22">
        <f t="shared" si="16"/>
        <v>0</v>
      </c>
      <c r="G46" s="22">
        <f t="shared" si="17"/>
        <v>0</v>
      </c>
    </row>
    <row r="47" spans="1:23" ht="12.75" x14ac:dyDescent="0.2">
      <c r="A47" s="19" t="s">
        <v>70</v>
      </c>
      <c r="B47" s="20" t="s">
        <v>71</v>
      </c>
      <c r="C47" s="21">
        <v>0.5</v>
      </c>
      <c r="D47" s="21">
        <v>2.5</v>
      </c>
      <c r="E47" s="48"/>
      <c r="F47" s="22">
        <f t="shared" si="16"/>
        <v>0</v>
      </c>
      <c r="G47" s="22">
        <f t="shared" si="17"/>
        <v>0</v>
      </c>
    </row>
    <row r="48" spans="1:23" ht="12.75" x14ac:dyDescent="0.2">
      <c r="A48" s="19" t="s">
        <v>72</v>
      </c>
      <c r="B48" s="20" t="s">
        <v>73</v>
      </c>
      <c r="C48" s="21">
        <v>0.5</v>
      </c>
      <c r="D48" s="21">
        <v>8</v>
      </c>
      <c r="E48" s="48"/>
      <c r="F48" s="22">
        <f t="shared" si="16"/>
        <v>0</v>
      </c>
      <c r="G48" s="22">
        <f t="shared" si="17"/>
        <v>0</v>
      </c>
    </row>
    <row r="49" spans="1:16" ht="12.75" x14ac:dyDescent="0.2">
      <c r="A49" s="13" t="s">
        <v>100</v>
      </c>
      <c r="B49" s="14"/>
      <c r="C49" s="2"/>
      <c r="D49" s="2"/>
      <c r="E49" s="49"/>
      <c r="F49" s="2"/>
      <c r="G49" s="15"/>
    </row>
    <row r="50" spans="1:16" ht="12.75" x14ac:dyDescent="0.2">
      <c r="A50" s="19" t="s">
        <v>74</v>
      </c>
      <c r="B50" s="20" t="s">
        <v>75</v>
      </c>
      <c r="C50" s="21">
        <v>0.5</v>
      </c>
      <c r="D50" s="21">
        <v>0.5</v>
      </c>
      <c r="E50" s="48"/>
      <c r="F50" s="22">
        <f t="shared" si="16"/>
        <v>0</v>
      </c>
      <c r="G50" s="22">
        <f>E50*C50</f>
        <v>0</v>
      </c>
    </row>
    <row r="51" spans="1:16" ht="14.25" customHeight="1" x14ac:dyDescent="0.2">
      <c r="A51" s="19" t="s">
        <v>76</v>
      </c>
      <c r="B51" s="20" t="s">
        <v>77</v>
      </c>
      <c r="C51" s="21">
        <v>0.7</v>
      </c>
      <c r="D51" s="21">
        <v>7.5</v>
      </c>
      <c r="E51" s="48"/>
      <c r="F51" s="22">
        <f t="shared" si="16"/>
        <v>0</v>
      </c>
      <c r="G51" s="22">
        <f t="shared" ref="G51:G58" si="18">E51*C51</f>
        <v>0</v>
      </c>
    </row>
    <row r="52" spans="1:16" ht="12.75" x14ac:dyDescent="0.2">
      <c r="A52" s="19" t="s">
        <v>78</v>
      </c>
      <c r="B52" s="20" t="s">
        <v>79</v>
      </c>
      <c r="C52" s="21">
        <v>0.7</v>
      </c>
      <c r="D52" s="21">
        <v>8.9</v>
      </c>
      <c r="E52" s="48"/>
      <c r="F52" s="22">
        <f t="shared" si="16"/>
        <v>0</v>
      </c>
      <c r="G52" s="22">
        <f t="shared" si="18"/>
        <v>0</v>
      </c>
    </row>
    <row r="53" spans="1:16" ht="12.75" x14ac:dyDescent="0.2">
      <c r="A53" s="19" t="s">
        <v>80</v>
      </c>
      <c r="B53" s="20" t="s">
        <v>81</v>
      </c>
      <c r="C53" s="21">
        <v>0.7</v>
      </c>
      <c r="D53" s="21">
        <v>7.5</v>
      </c>
      <c r="E53" s="48"/>
      <c r="F53" s="22">
        <f t="shared" si="16"/>
        <v>0</v>
      </c>
      <c r="G53" s="22">
        <f t="shared" si="18"/>
        <v>0</v>
      </c>
    </row>
    <row r="54" spans="1:16" ht="12.75" x14ac:dyDescent="0.2">
      <c r="A54" s="19" t="s">
        <v>82</v>
      </c>
      <c r="B54" s="20" t="s">
        <v>83</v>
      </c>
      <c r="C54" s="21">
        <v>0.7</v>
      </c>
      <c r="D54" s="21">
        <v>8.9</v>
      </c>
      <c r="E54" s="48"/>
      <c r="F54" s="22">
        <f t="shared" si="16"/>
        <v>0</v>
      </c>
      <c r="G54" s="22">
        <f t="shared" si="18"/>
        <v>0</v>
      </c>
    </row>
    <row r="55" spans="1:16" ht="12.75" x14ac:dyDescent="0.2">
      <c r="A55" s="13" t="s">
        <v>115</v>
      </c>
      <c r="B55" s="14"/>
      <c r="C55" s="2"/>
      <c r="D55" s="2"/>
      <c r="E55" s="49"/>
      <c r="F55" s="2"/>
      <c r="G55" s="15"/>
    </row>
    <row r="56" spans="1:16" ht="12.75" x14ac:dyDescent="0.2">
      <c r="A56" s="19" t="s">
        <v>84</v>
      </c>
      <c r="B56" s="20" t="s">
        <v>90</v>
      </c>
      <c r="C56" s="21">
        <v>0.8</v>
      </c>
      <c r="D56" s="21">
        <v>7</v>
      </c>
      <c r="E56" s="48"/>
      <c r="F56" s="22">
        <f t="shared" si="16"/>
        <v>0</v>
      </c>
      <c r="G56" s="22">
        <f t="shared" si="18"/>
        <v>0</v>
      </c>
      <c r="L56" s="26"/>
      <c r="N56" s="26"/>
      <c r="P56" s="26"/>
    </row>
    <row r="57" spans="1:16" ht="12.75" x14ac:dyDescent="0.2">
      <c r="A57" s="13" t="s">
        <v>99</v>
      </c>
      <c r="B57" s="14"/>
      <c r="C57" s="2"/>
      <c r="D57" s="2"/>
      <c r="E57" s="49"/>
      <c r="F57" s="2"/>
      <c r="G57" s="15"/>
    </row>
    <row r="58" spans="1:16" ht="12.75" x14ac:dyDescent="0.2">
      <c r="A58" s="23" t="s">
        <v>130</v>
      </c>
      <c r="B58" s="27" t="s">
        <v>131</v>
      </c>
      <c r="C58" s="21">
        <v>24</v>
      </c>
      <c r="D58" s="21">
        <v>24</v>
      </c>
      <c r="E58" s="48"/>
      <c r="F58" s="22">
        <f t="shared" si="16"/>
        <v>0</v>
      </c>
      <c r="G58" s="22">
        <f t="shared" si="18"/>
        <v>0</v>
      </c>
    </row>
    <row r="59" spans="1:16" ht="12.75" x14ac:dyDescent="0.2"/>
    <row r="60" spans="1:16" ht="24.75" customHeight="1" x14ac:dyDescent="0.2">
      <c r="A60" s="28"/>
      <c r="B60" s="29"/>
    </row>
    <row r="61" spans="1:16" ht="12.75" x14ac:dyDescent="0.2">
      <c r="A61" s="28"/>
      <c r="B61" s="30" t="s">
        <v>114</v>
      </c>
      <c r="C61" s="31">
        <f>SUM(E16:E58)</f>
        <v>0</v>
      </c>
      <c r="D61" s="59" t="str">
        <f>IF((M62+M63)=2,"LOOP GOOD","LOOP FAIL")</f>
        <v>LOOP GOOD</v>
      </c>
      <c r="E61" s="60"/>
    </row>
    <row r="62" spans="1:16" ht="12.75" x14ac:dyDescent="0.2">
      <c r="A62" s="28"/>
      <c r="B62" s="30" t="s">
        <v>133</v>
      </c>
      <c r="C62" s="55">
        <f>SUM(G16:G58)</f>
        <v>0</v>
      </c>
      <c r="D62" s="59"/>
      <c r="E62" s="60"/>
      <c r="M62" s="3">
        <f>+IF(C62&lt;150.01,1,10)</f>
        <v>1</v>
      </c>
    </row>
    <row r="63" spans="1:16" ht="12.75" x14ac:dyDescent="0.2">
      <c r="A63" s="28"/>
      <c r="B63" s="32" t="s">
        <v>132</v>
      </c>
      <c r="C63" s="55">
        <f>F66</f>
        <v>0</v>
      </c>
      <c r="D63" s="59"/>
      <c r="E63" s="60"/>
      <c r="M63" s="3">
        <f>+IF(C63&lt;901.01,1,10)</f>
        <v>1</v>
      </c>
    </row>
    <row r="64" spans="1:16" ht="12.75" x14ac:dyDescent="0.2">
      <c r="A64" s="28"/>
      <c r="B64" s="32" t="s">
        <v>92</v>
      </c>
      <c r="C64" s="31">
        <f>C61*0.02</f>
        <v>0</v>
      </c>
      <c r="D64" s="59"/>
      <c r="E64" s="60"/>
    </row>
    <row r="65" spans="1:7" ht="24.75" hidden="1" customHeight="1" x14ac:dyDescent="0.2">
      <c r="A65" s="28"/>
      <c r="B65" s="29"/>
    </row>
    <row r="66" spans="1:7" ht="12.75" hidden="1" x14ac:dyDescent="0.2">
      <c r="B66" s="33" t="s">
        <v>85</v>
      </c>
      <c r="C66" s="34">
        <f>SUM(E16:E58)</f>
        <v>0</v>
      </c>
      <c r="D66" s="34"/>
      <c r="E66" s="53">
        <f>SUM(E16:E58)</f>
        <v>0</v>
      </c>
      <c r="F66" s="17">
        <f>SUM(F16:F58)</f>
        <v>0</v>
      </c>
      <c r="G66" s="17"/>
    </row>
    <row r="67" spans="1:7" ht="12.75" hidden="1" x14ac:dyDescent="0.2">
      <c r="B67" s="33" t="s">
        <v>86</v>
      </c>
      <c r="C67" s="17"/>
      <c r="D67" s="17"/>
      <c r="E67" s="54"/>
      <c r="F67" s="17"/>
      <c r="G67" s="17"/>
    </row>
    <row r="68" spans="1:7" ht="12.75" hidden="1" x14ac:dyDescent="0.2">
      <c r="B68" s="34" t="s">
        <v>87</v>
      </c>
      <c r="C68" s="17">
        <f>F66/1000</f>
        <v>0</v>
      </c>
      <c r="D68" s="34">
        <f>F66/1000</f>
        <v>0</v>
      </c>
      <c r="E68" s="54"/>
      <c r="F68" s="17"/>
      <c r="G68" s="17"/>
    </row>
    <row r="69" spans="1:7" ht="12.75" hidden="1" x14ac:dyDescent="0.2">
      <c r="B69" s="17"/>
      <c r="C69" s="17"/>
      <c r="D69" s="17"/>
      <c r="E69" s="54"/>
      <c r="F69" s="17"/>
      <c r="G69" s="17"/>
    </row>
    <row r="70" spans="1:7" ht="12.75" hidden="1" x14ac:dyDescent="0.2">
      <c r="B70" s="34" t="s">
        <v>88</v>
      </c>
      <c r="C70" s="17">
        <v>0.04</v>
      </c>
      <c r="D70" s="17"/>
      <c r="E70" s="54"/>
      <c r="F70" s="17"/>
      <c r="G70" s="17"/>
    </row>
    <row r="71" spans="1:7" ht="24.75" hidden="1" customHeight="1" x14ac:dyDescent="0.2"/>
  </sheetData>
  <sheetProtection algorithmName="SHA-512" hashValue="FpktLlI6hL4GJRhqcGpDSydwl68JoA2zbZjV/qlJ6GSgWgDwV2g6uYfhcbYvC3U7oNKHdECodC2SL1+NQE22Ig==" saltValue="xeZGCzk0RvnGryRqX/EN+A==" spinCount="100000" sheet="1" objects="1" scenarios="1" selectLockedCells="1"/>
  <mergeCells count="2">
    <mergeCell ref="I7:L7"/>
    <mergeCell ref="D61:E64"/>
  </mergeCells>
  <conditionalFormatting sqref="C62">
    <cfRule type="cellIs" dxfId="11" priority="3" operator="greaterThan">
      <formula>150</formula>
    </cfRule>
    <cfRule type="cellIs" dxfId="10" priority="4" operator="lessThan">
      <formula>151</formula>
    </cfRule>
  </conditionalFormatting>
  <conditionalFormatting sqref="C63">
    <cfRule type="cellIs" dxfId="9" priority="5" operator="greaterThan">
      <formula>901</formula>
    </cfRule>
    <cfRule type="cellIs" dxfId="8" priority="6" operator="lessThan">
      <formula>900</formula>
    </cfRule>
  </conditionalFormatting>
  <conditionalFormatting sqref="D61">
    <cfRule type="cellIs" dxfId="7" priority="7" operator="equal">
      <formula>"LOOP GOOD"</formula>
    </cfRule>
    <cfRule type="cellIs" dxfId="6" priority="8" operator="equal">
      <formula>"LOOP FAIL"</formula>
    </cfRule>
  </conditionalFormatting>
  <conditionalFormatting sqref="I9">
    <cfRule type="expression" dxfId="5" priority="13">
      <formula>U9 &lt;= 0.28</formula>
    </cfRule>
  </conditionalFormatting>
  <conditionalFormatting sqref="I9:I42">
    <cfRule type="expression" dxfId="4" priority="11">
      <formula>J9&gt;20</formula>
    </cfRule>
  </conditionalFormatting>
  <conditionalFormatting sqref="I10:I42">
    <cfRule type="expression" dxfId="3" priority="12">
      <formula>U10 &lt;= 1.06</formula>
    </cfRule>
  </conditionalFormatting>
  <conditionalFormatting sqref="K9">
    <cfRule type="expression" dxfId="2" priority="2">
      <formula>W9 &lt;= 0.28</formula>
    </cfRule>
  </conditionalFormatting>
  <conditionalFormatting sqref="K9:K42">
    <cfRule type="expression" dxfId="1" priority="1">
      <formula>L9&gt;20</formula>
    </cfRule>
  </conditionalFormatting>
  <conditionalFormatting sqref="K10:K42">
    <cfRule type="expression" dxfId="0" priority="10">
      <formula>W10 &lt;= 1.06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 &amp; Instructions</vt:lpstr>
      <vt:lpstr>Loop Load Calculator 1</vt:lpstr>
      <vt:lpstr>Loop Load Calculator 2</vt:lpstr>
      <vt:lpstr>Loop Load Calculator 3</vt:lpstr>
      <vt:lpstr>Loop Load Calculator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William Carelse</dc:creator>
  <cp:lastModifiedBy>Mark David Mundell</cp:lastModifiedBy>
  <dcterms:created xsi:type="dcterms:W3CDTF">2020-06-09T07:58:08Z</dcterms:created>
  <dcterms:modified xsi:type="dcterms:W3CDTF">2024-12-13T07:47:45Z</dcterms:modified>
</cp:coreProperties>
</file>